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0" windowWidth="9135" windowHeight="5445"/>
  </bookViews>
  <sheets>
    <sheet name="Tab3.1" sheetId="2" r:id="rId1"/>
    <sheet name="Tab3.2" sheetId="15" r:id="rId2"/>
    <sheet name="Fig3.1" sheetId="7" r:id="rId3"/>
    <sheet name="Tab3.3" sheetId="8" r:id="rId4"/>
    <sheet name="Tab3.4" sheetId="9" r:id="rId5"/>
    <sheet name="Tab3.5_1_2_3" sheetId="1" r:id="rId6"/>
    <sheet name="Fig3.2" sheetId="12" r:id="rId7"/>
    <sheet name="Tab3.6" sheetId="13" r:id="rId8"/>
    <sheet name="Tab3.7" sheetId="14"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'Tab3.1'!$A$4:$R$53</definedName>
    <definedName name="_xlnm._FilterDatabase" localSheetId="3" hidden="1">'Tab3.3'!$A$18:$R$64</definedName>
    <definedName name="_xlnm._FilterDatabase" localSheetId="4" hidden="1">'Tab3.4'!$A$4:$N$40</definedName>
    <definedName name="_xlnm._FilterDatabase" localSheetId="5" hidden="1">'Tab3.5_1_2_3'!$A$54:$Q$83</definedName>
    <definedName name="_xlnm._FilterDatabase" localSheetId="8" hidden="1">'Tab3.7'!$A$2:$N$32</definedName>
    <definedName name="_TAB1">'[1]C4.4'!$A$6:$G$25</definedName>
    <definedName name="body">#REF!</definedName>
    <definedName name="calcul">'[2]Calcul_B1.1'!$A$1:$L$37</definedName>
    <definedName name="cop">#REF!</definedName>
    <definedName name="countries">#REF!</definedName>
    <definedName name="DGRH_EFF">#REF!</definedName>
    <definedName name="donnee">#REF!,#REF!</definedName>
    <definedName name="GRAPH3_6" localSheetId="4">#REF!</definedName>
    <definedName name="GRAPH3_6">#REF!</definedName>
    <definedName name="GRAPH8">[3]GRAPH8!$A$1:$H$1343</definedName>
    <definedName name="note">#REF!</definedName>
    <definedName name="p5_age">[4]E6C3NAGE!$A$1:$D$55</definedName>
    <definedName name="p5nr">[5]E6C3NE!$A$1:$AC$43</definedName>
    <definedName name="POpula">[6]POpula!$A$1:$I$1559</definedName>
    <definedName name="PYR_DIEO">[7]PYR_DIEO!$A$1:$E$990</definedName>
    <definedName name="source">#REF!</definedName>
    <definedName name="t" localSheetId="4">#REF!</definedName>
    <definedName name="t">#REF!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test">#REF!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9" l="1"/>
  <c r="K35" i="9"/>
  <c r="K34" i="9"/>
  <c r="K33" i="9"/>
  <c r="K32" i="9"/>
  <c r="K31" i="9"/>
  <c r="K26" i="9"/>
  <c r="K25" i="9"/>
  <c r="K24" i="9"/>
  <c r="K20" i="9"/>
  <c r="K19" i="9"/>
  <c r="K18" i="9"/>
  <c r="C36" i="9"/>
  <c r="C35" i="9"/>
  <c r="C34" i="9"/>
  <c r="C33" i="9"/>
  <c r="C32" i="9"/>
  <c r="C31" i="9"/>
  <c r="C26" i="9"/>
  <c r="C24" i="9"/>
  <c r="C25" i="9"/>
  <c r="C20" i="9"/>
  <c r="C19" i="9"/>
  <c r="C18" i="9"/>
  <c r="Z141" i="7"/>
  <c r="AA141" i="7"/>
  <c r="AB141" i="7"/>
  <c r="L48" i="2"/>
  <c r="L47" i="2"/>
  <c r="L46" i="2"/>
  <c r="L45" i="2"/>
  <c r="L44" i="2"/>
  <c r="L43" i="2"/>
  <c r="D48" i="2"/>
  <c r="E5" i="2" s="1"/>
  <c r="D47" i="2"/>
  <c r="D46" i="2"/>
  <c r="D45" i="2"/>
  <c r="D44" i="2"/>
  <c r="D43" i="2"/>
  <c r="L24" i="2"/>
  <c r="L23" i="2"/>
  <c r="L22" i="2"/>
  <c r="L21" i="2"/>
  <c r="L20" i="2"/>
  <c r="L19" i="2"/>
  <c r="D24" i="2"/>
  <c r="D23" i="2"/>
  <c r="D22" i="2"/>
  <c r="D21" i="2"/>
  <c r="D20" i="2"/>
  <c r="D19" i="2"/>
  <c r="E41" i="2" l="1"/>
  <c r="E29" i="2"/>
  <c r="E16" i="2"/>
  <c r="E40" i="2"/>
  <c r="E15" i="2"/>
  <c r="E27" i="2"/>
  <c r="E26" i="2"/>
  <c r="E25" i="2"/>
  <c r="E24" i="2"/>
  <c r="E35" i="2"/>
  <c r="E10" i="2"/>
  <c r="E34" i="2"/>
  <c r="E9" i="2"/>
  <c r="E48" i="2"/>
  <c r="E33" i="2"/>
  <c r="E21" i="2"/>
  <c r="E8" i="2"/>
  <c r="E44" i="2"/>
  <c r="E45" i="2"/>
  <c r="E32" i="2"/>
  <c r="E20" i="2"/>
  <c r="E7" i="2"/>
  <c r="E19" i="2"/>
  <c r="E28" i="2"/>
  <c r="E39" i="2"/>
  <c r="E14" i="2"/>
  <c r="E38" i="2"/>
  <c r="E13" i="2"/>
  <c r="E37" i="2"/>
  <c r="E12" i="2"/>
  <c r="E36" i="2"/>
  <c r="E11" i="2"/>
  <c r="E23" i="2"/>
  <c r="E4" i="2"/>
  <c r="E22" i="2"/>
  <c r="E43" i="2"/>
  <c r="E31" i="2"/>
  <c r="E18" i="2"/>
  <c r="E6" i="2"/>
  <c r="E46" i="2"/>
  <c r="E42" i="2"/>
  <c r="E30" i="2"/>
  <c r="E17" i="2"/>
  <c r="E47" i="2"/>
  <c r="E4" i="14" l="1"/>
  <c r="E5" i="14"/>
  <c r="E6" i="14"/>
  <c r="E7" i="14"/>
  <c r="E8" i="14"/>
  <c r="E9" i="14"/>
  <c r="E10" i="14"/>
  <c r="E11" i="14"/>
  <c r="E12" i="14"/>
  <c r="E13" i="14"/>
  <c r="E14" i="14"/>
  <c r="E15" i="14"/>
  <c r="E16" i="14"/>
  <c r="E17" i="14"/>
  <c r="E18" i="14"/>
  <c r="E19" i="14"/>
  <c r="E20" i="14"/>
  <c r="E21" i="14"/>
  <c r="E22" i="14"/>
  <c r="E23" i="14"/>
  <c r="E24" i="14"/>
  <c r="E25" i="14"/>
  <c r="E26" i="14"/>
  <c r="E27" i="14"/>
  <c r="E28" i="14"/>
  <c r="E29" i="14"/>
  <c r="E3" i="14"/>
  <c r="E5" i="13"/>
  <c r="E6" i="13"/>
  <c r="E7" i="13"/>
  <c r="E8" i="13"/>
  <c r="E9" i="13"/>
  <c r="E10" i="13"/>
  <c r="E11" i="13"/>
  <c r="E12" i="13"/>
  <c r="E13" i="13"/>
  <c r="E14" i="13"/>
  <c r="E15" i="13"/>
  <c r="E16" i="13"/>
  <c r="E17" i="13"/>
  <c r="E18" i="13"/>
  <c r="E19" i="13"/>
  <c r="E20" i="13"/>
  <c r="E21" i="13"/>
  <c r="E22" i="13"/>
  <c r="E23" i="13"/>
  <c r="E24" i="13"/>
  <c r="E25" i="13"/>
  <c r="E26" i="13"/>
  <c r="E27" i="13"/>
  <c r="E4" i="13"/>
  <c r="F31" i="12"/>
  <c r="E55" i="1" l="1"/>
  <c r="E56" i="1"/>
  <c r="E57" i="1"/>
  <c r="E58" i="1"/>
  <c r="E59" i="1"/>
  <c r="E60" i="1"/>
  <c r="E61" i="1"/>
  <c r="E62" i="1"/>
  <c r="E63" i="1"/>
  <c r="E64" i="1"/>
  <c r="E65" i="1"/>
  <c r="E66" i="1"/>
  <c r="E67" i="1"/>
  <c r="E68" i="1"/>
  <c r="E69" i="1"/>
  <c r="E70" i="1"/>
  <c r="E71" i="1"/>
  <c r="E72" i="1"/>
  <c r="E73" i="1"/>
  <c r="E74" i="1"/>
  <c r="E75" i="1"/>
  <c r="E76" i="1"/>
  <c r="E77" i="1"/>
  <c r="E78" i="1"/>
  <c r="E79" i="1"/>
  <c r="E80" i="1"/>
  <c r="E54" i="1"/>
  <c r="E19" i="1"/>
  <c r="E20" i="1"/>
  <c r="E21" i="1"/>
  <c r="E22" i="1"/>
  <c r="E23" i="1"/>
  <c r="E24" i="1"/>
  <c r="E25" i="1"/>
  <c r="E26" i="1"/>
  <c r="E27" i="1"/>
  <c r="E28" i="1"/>
  <c r="E29" i="1"/>
  <c r="E30" i="1"/>
  <c r="E31" i="1"/>
  <c r="E32" i="1"/>
  <c r="E33" i="1"/>
  <c r="E34" i="1"/>
  <c r="E35" i="1"/>
  <c r="E36" i="1"/>
  <c r="E4" i="1"/>
  <c r="E5" i="1"/>
  <c r="E6" i="1"/>
  <c r="E7" i="1"/>
  <c r="E8" i="1"/>
  <c r="E9" i="1"/>
  <c r="E10" i="1"/>
  <c r="E11" i="1"/>
  <c r="E3" i="1"/>
  <c r="E39" i="1"/>
  <c r="E40" i="1"/>
  <c r="E41" i="1"/>
  <c r="E42" i="1"/>
  <c r="E43" i="1"/>
  <c r="E44" i="1"/>
  <c r="E45" i="1"/>
  <c r="E46" i="1"/>
  <c r="E38" i="1"/>
  <c r="F33" i="12" l="1"/>
  <c r="G33" i="12"/>
  <c r="H33" i="12"/>
  <c r="F32" i="12"/>
  <c r="G32" i="12"/>
  <c r="H32" i="12"/>
  <c r="G31" i="12"/>
  <c r="H31" i="12"/>
</calcChain>
</file>

<file path=xl/sharedStrings.xml><?xml version="1.0" encoding="utf-8"?>
<sst xmlns="http://schemas.openxmlformats.org/spreadsheetml/2006/main" count="580" uniqueCount="157">
  <si>
    <t>Ensemble</t>
  </si>
  <si>
    <t>H</t>
  </si>
  <si>
    <t>F</t>
  </si>
  <si>
    <t>Total filière sociale et de santé</t>
  </si>
  <si>
    <t>Total non titulaires</t>
  </si>
  <si>
    <t>Total titulaires</t>
  </si>
  <si>
    <r>
      <t xml:space="preserve">Ensemble catégorie B </t>
    </r>
    <r>
      <rPr>
        <sz val="8"/>
        <rFont val="Arial"/>
        <family val="2"/>
      </rPr>
      <t>(Infirmiers)</t>
    </r>
  </si>
  <si>
    <t>Categorie B</t>
  </si>
  <si>
    <t>Ensemble catégorie A</t>
  </si>
  <si>
    <t>Conseillers techniques de service social</t>
  </si>
  <si>
    <t>Assistants de Service Social</t>
  </si>
  <si>
    <t>Infirmier</t>
  </si>
  <si>
    <t>Medecin</t>
  </si>
  <si>
    <t>Categorie A</t>
  </si>
  <si>
    <t>Filière sociale et de santé</t>
  </si>
  <si>
    <t>Effectifs ETP</t>
  </si>
  <si>
    <t>Age moyen</t>
  </si>
  <si>
    <t>% sur total</t>
  </si>
  <si>
    <t xml:space="preserve">Total filière technique  </t>
  </si>
  <si>
    <r>
      <rPr>
        <b/>
        <sz val="8"/>
        <rFont val="Arial"/>
        <family val="2"/>
      </rPr>
      <t xml:space="preserve">Total titulaires - Categorie C  </t>
    </r>
    <r>
      <rPr>
        <sz val="8"/>
        <rFont val="Arial"/>
        <family val="2"/>
      </rPr>
      <t xml:space="preserve">                               Adjoints et agents technique des établissements d'enseignement</t>
    </r>
  </si>
  <si>
    <t>Filière technique</t>
  </si>
  <si>
    <t>Total filière administrative</t>
  </si>
  <si>
    <t xml:space="preserve">Adjoints administratifs  </t>
  </si>
  <si>
    <t>Catégorie C</t>
  </si>
  <si>
    <t>Secrétaires administratifs  (SAENES)</t>
  </si>
  <si>
    <t>Catégorie B</t>
  </si>
  <si>
    <t>Attachés d’administration de l'Etat</t>
  </si>
  <si>
    <t>Catégorie A</t>
  </si>
  <si>
    <t xml:space="preserve">Filière administrative </t>
  </si>
  <si>
    <t>Effectifs</t>
  </si>
  <si>
    <t>Ensemble des personnels administratifs, sociaux et de santé, titulaires et non titulaires</t>
  </si>
  <si>
    <t>Ensemble des non titulaires</t>
  </si>
  <si>
    <t>Ensemble des titulaires, toutes filières professionnelles</t>
  </si>
  <si>
    <t>Quotité  moyenne (en %)</t>
  </si>
  <si>
    <r>
      <rPr>
        <b/>
        <sz val="9"/>
        <rFont val="Arial"/>
        <family val="2"/>
      </rPr>
      <t>1.</t>
    </r>
    <r>
      <rPr>
        <sz val="9"/>
        <rFont val="Arial"/>
        <family val="2"/>
      </rPr>
      <t>Les personnels d'éducation regroupent les conseillers principaux d'éducation, les psychologues de l'Education nationale, les conseillers d'orientation psychologue et les personnels d'éducation non titulaires.</t>
    </r>
  </si>
  <si>
    <t>Ensemble titulaires et non titulaires</t>
  </si>
  <si>
    <t>Ensemble des titulaires</t>
  </si>
  <si>
    <t>Ingénieurs et personnels techniques de recherche et de formation</t>
  </si>
  <si>
    <t>Ensemble des personnels  ASS</t>
  </si>
  <si>
    <t>Filière santé et sociale</t>
  </si>
  <si>
    <t>Filière administrative</t>
  </si>
  <si>
    <t>Personnels ASS (administratifs, sociaux et de santé)</t>
  </si>
  <si>
    <t>Ensemble personnels de vie scolaire</t>
  </si>
  <si>
    <t>Personnels d'assistance éducative</t>
  </si>
  <si>
    <r>
      <t xml:space="preserve">Personnels d'éducation </t>
    </r>
    <r>
      <rPr>
        <vertAlign val="superscript"/>
        <sz val="9"/>
        <rFont val="Arial"/>
        <family val="2"/>
      </rPr>
      <t>1</t>
    </r>
  </si>
  <si>
    <t>Vie scolaire</t>
  </si>
  <si>
    <t>Ensemble personnels d'encadrement</t>
  </si>
  <si>
    <t>Encadrement supérieur</t>
  </si>
  <si>
    <t>Personnels d'inspection</t>
  </si>
  <si>
    <t>Personnels de direction</t>
  </si>
  <si>
    <t>Personnels d'encadrement</t>
  </si>
  <si>
    <t>ASS</t>
  </si>
  <si>
    <t>ITRF</t>
  </si>
  <si>
    <t>Tout</t>
  </si>
  <si>
    <t>AED (assistance
éducative)</t>
  </si>
  <si>
    <t>AESH</t>
  </si>
  <si>
    <t>Psychologues EN, conseillers
d'orientation psychologue</t>
  </si>
  <si>
    <t>Conseiller principal
d'éducation</t>
  </si>
  <si>
    <t>Total</t>
  </si>
  <si>
    <t>Ensemble des personnels d'encadrement supérieur</t>
  </si>
  <si>
    <t>Administrateurs civils  administrateurs ENESR, experts de haut niveau</t>
  </si>
  <si>
    <t>Directeurs, sous -directeurs, personnel d'encadrement AC</t>
  </si>
  <si>
    <t>Ensemble des personnels d'inspection</t>
  </si>
  <si>
    <t>IEN 2nd degré</t>
  </si>
  <si>
    <t>IEN 1er degré</t>
  </si>
  <si>
    <t>Inspecteurs de l’éducation nationale (IEN) dont :</t>
  </si>
  <si>
    <t>IA - IPR</t>
  </si>
  <si>
    <t>Ensemble personnels de direction</t>
  </si>
  <si>
    <t xml:space="preserve">Ensemble des personnels relevant de la vie scolaire </t>
  </si>
  <si>
    <t>Ensemble des personnels d'assistance éducative (1)</t>
  </si>
  <si>
    <t>AESH  (assistance éducative)</t>
  </si>
  <si>
    <t>AED (assistance éducative)</t>
  </si>
  <si>
    <t>Ensemble des personnels d'éducation</t>
  </si>
  <si>
    <t>Personnels d'éducation non titulaires</t>
  </si>
  <si>
    <t>Psychologues EN, conseillers d'orientation psychologue</t>
  </si>
  <si>
    <t>Conseillers principaux d'éducation</t>
  </si>
  <si>
    <t>Personnels d'éducation</t>
  </si>
  <si>
    <t>Filière santé</t>
  </si>
  <si>
    <t>Categorie C</t>
  </si>
  <si>
    <t>Vacations</t>
  </si>
  <si>
    <t>CDI</t>
  </si>
  <si>
    <t>CDD</t>
  </si>
  <si>
    <t>Ensemble ASS et ITRF non titulaires</t>
  </si>
  <si>
    <t>Ensemble non titulaires</t>
  </si>
  <si>
    <t>Hommes</t>
  </si>
  <si>
    <t>Femmes</t>
  </si>
  <si>
    <t>Personnels ITRF</t>
  </si>
  <si>
    <t>Personnels ASS</t>
  </si>
  <si>
    <t>Nature de contrat, dont :</t>
  </si>
  <si>
    <t xml:space="preserve">Ensemble ITRF </t>
  </si>
  <si>
    <t>Adjoints techniques de recherche et de formation</t>
  </si>
  <si>
    <t>Techniciens de recherche et de formation</t>
  </si>
  <si>
    <t>Assistant ingénieurs</t>
  </si>
  <si>
    <t>Ingénieur d'études de recherche et de formation</t>
  </si>
  <si>
    <t>Ingénieur de recherche</t>
  </si>
  <si>
    <t>2015-2016</t>
  </si>
  <si>
    <t>2022-2023</t>
  </si>
  <si>
    <t>Panorama statistique des personnels de l’enseignement scolaire 2023, DEPP </t>
  </si>
  <si>
    <t>► Source : DEPP, Panel des personnels issu de BSA, novembre 2022.</t>
  </si>
  <si>
    <t>► Série : https://www.education.gouv.fr/series-chronologiques-de-donnees-statistiques-sur-le-systeme-educatif-12530</t>
  </si>
  <si>
    <r>
      <t xml:space="preserve">Personnels d'encadrement </t>
    </r>
    <r>
      <rPr>
        <sz val="8"/>
        <rFont val="Calibri"/>
        <family val="2"/>
      </rPr>
      <t>¹</t>
    </r>
  </si>
  <si>
    <r>
      <t xml:space="preserve">Personnels d'assistance éducative </t>
    </r>
    <r>
      <rPr>
        <sz val="8"/>
        <rFont val="Calibri"/>
        <family val="2"/>
      </rPr>
      <t>²</t>
    </r>
  </si>
  <si>
    <r>
      <rPr>
        <b/>
        <sz val="10"/>
        <rFont val="Arial"/>
        <family val="2"/>
      </rPr>
      <t>1.</t>
    </r>
    <r>
      <rPr>
        <sz val="10"/>
        <rFont val="Arial"/>
        <family val="2"/>
      </rPr>
      <t xml:space="preserve"> L'ensemble des personnels d'encadrement sont titulaires.</t>
    </r>
  </si>
  <si>
    <t>►  Source : DEPP, Panel des personnels issu de BSA, novembre 2022.</t>
  </si>
  <si>
    <t xml:space="preserve">► Lecture : La filière administrative des personnels administratifs, sociaux et de santé comprend 44 502 titulaires, 19 % appartiennent à la catégorie A ,  35 % à la catégorie B et 46 % à la catégorie C.  </t>
  </si>
  <si>
    <t>►Source : DEPP, Panel des personnels issu de BSA, novembre 2022.</t>
  </si>
  <si>
    <t>Proviseurs de lycée, 
principals de collège</t>
  </si>
  <si>
    <t>Proviseurs adjoints, 
principals adjoints</t>
  </si>
  <si>
    <t>Autres personnels de direction titulaires (1)</t>
  </si>
  <si>
    <t>Ensemble IEN (2)</t>
  </si>
  <si>
    <t>Recteurs, vice-recteurs, conseillers, SGA (3), adjoints,</t>
  </si>
  <si>
    <t>IGESR (4)</t>
  </si>
  <si>
    <t>DASEN -DAASEN (5)</t>
  </si>
  <si>
    <t>Ensemble des personnels d'encadrement (6)</t>
  </si>
  <si>
    <r>
      <rPr>
        <b/>
        <sz val="9"/>
        <rFont val="Arial"/>
        <family val="2"/>
      </rPr>
      <t xml:space="preserve">5. </t>
    </r>
    <r>
      <rPr>
        <sz val="9"/>
        <rFont val="Arial"/>
        <family val="2"/>
      </rPr>
      <t xml:space="preserve">IGESR : Inspection générale de l’éducation, du sport et de la recherche. </t>
    </r>
  </si>
  <si>
    <r>
      <rPr>
        <b/>
        <sz val="9"/>
        <rFont val="Arial"/>
        <family val="2"/>
      </rPr>
      <t>6</t>
    </r>
    <r>
      <rPr>
        <sz val="9"/>
        <rFont val="Arial"/>
        <family val="2"/>
      </rPr>
      <t>. L'ensemble des personnels d'encadrement sont titulaires</t>
    </r>
  </si>
  <si>
    <r>
      <rPr>
        <b/>
        <sz val="9"/>
        <rFont val="Arial"/>
        <family val="2"/>
      </rPr>
      <t xml:space="preserve">4.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</si>
  <si>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9"/>
        <rFont val="Arial"/>
        <family val="2"/>
      </rPr>
      <t>3.</t>
    </r>
    <r>
      <rPr>
        <sz val="9"/>
        <rFont val="Arial"/>
        <family val="2"/>
      </rPr>
      <t xml:space="preserve"> Secrétaire général d'académie</t>
    </r>
  </si>
  <si>
    <r>
      <rPr>
        <b/>
        <sz val="9"/>
        <rFont val="Arial"/>
        <family val="2"/>
      </rPr>
      <t>1.</t>
    </r>
    <r>
      <rPr>
        <sz val="9"/>
        <rFont val="Arial"/>
        <family val="2"/>
      </rPr>
      <t xml:space="preserve"> Il s'agit principalement de directeurs d'EREA.</t>
    </r>
  </si>
  <si>
    <t>Tableau 3.3- Répartition des personnels d'encadrement par corps ou emploi à la rentrée 2022</t>
  </si>
  <si>
    <t>Tableau 3.1 - Répartition des personnels non enseignants (hors apprentis) par filière professionnelle et statut à la rentrée 2022</t>
  </si>
  <si>
    <t>Tableau 3.2 - Part des femmes, des non titulaires et du temps partiel ou incomplet des personnels non enseignants, à la rentrée 2015 et à la rentrée 2022</t>
  </si>
  <si>
    <t>Figure 3.1 - Pyramide des âges des principales filières des personnels non enseignants, à la rentrée 2022</t>
  </si>
  <si>
    <t>Tableau 3.4- Répartition des personnels relevant de la vie scolaire à la rentrée 2022</t>
  </si>
  <si>
    <t>Figure 3.2 - Répartition des personnels non enseignants titulaires ASS et ITRF par catégorie hiérarchique à la rentrée 2022</t>
  </si>
  <si>
    <t>Tableau 3.5.1 - Répartition des personnels administratifs, sociaux et de santé  par catégorie et statut à la rentrée 2022</t>
  </si>
  <si>
    <t>Tableau 3.5.2-  Répartition des personnels administratifs, sociaux et de santé  en 2022-2023 - filières administrative et technique.</t>
  </si>
  <si>
    <t>Tableau 3.5.3-  Répartition des personnels administratifs, sociaux et de santé  en 2022-2023 - filière sociale et de santé.</t>
  </si>
  <si>
    <t>Tableau 3.6  Nature du contrat des personnels ASS et ITRF non titulaires à la rentrée 2022</t>
  </si>
  <si>
    <t>Tableau 3.7- Répartition des ingénieurs et personnels techniques de recherche et de formation par catégorie hiérarchique à la rentrée 2022</t>
  </si>
  <si>
    <t>ajout AED</t>
  </si>
  <si>
    <t>Part des femmes
(en %)</t>
  </si>
  <si>
    <t xml:space="preserve"> Part des moins de 35 ans 
(en %)</t>
  </si>
  <si>
    <t>Part des 50 ans ou plus 
(en %)</t>
  </si>
  <si>
    <t>Part du temps partiel
(en %)</t>
  </si>
  <si>
    <t>Part des femmes (en %)</t>
  </si>
  <si>
    <t>Part des non titulaires (en %)</t>
  </si>
  <si>
    <t>Part du temps partiel des agents titulaires (en %)</t>
  </si>
  <si>
    <t>Part du temps incomplet des agents non titulaires (en %)</t>
  </si>
  <si>
    <t>Tout avec ajout AED</t>
  </si>
  <si>
    <t xml:space="preserve"> Part des moins de 35 ans
(en %) </t>
  </si>
  <si>
    <t>Part des 50 ans ou plus
(en %)</t>
  </si>
  <si>
    <t xml:space="preserve">Par du temps incomplet
(en %) </t>
  </si>
  <si>
    <t>Part du temps plein
(en %)</t>
  </si>
  <si>
    <t>Quotité  moyenne 
(en %)</t>
  </si>
  <si>
    <r>
      <rPr>
        <b/>
        <sz val="10"/>
        <rFont val="Arial"/>
        <family val="2"/>
      </rPr>
      <t>2.</t>
    </r>
    <r>
      <rPr>
        <sz val="10"/>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suite à des difficultés dans la remontée des données, le nombre d’AED dans les bases n’est pas complet, en particulier les AED en CDI. Le nombre d'AED manquants a été estimé à 8 000 personnes. Ils sont ici comptabilisés parmi les effectifs des personnels d'assistance éducative. Ce chiffre 2022 sera réactualisé dans la prochaine édition du Panorama.</t>
    </r>
  </si>
  <si>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suite à des difficultés dans la remontée des données, le nombre d’AED dans les bases n’est pas complet, en particulier les AED en CDI. Le nombre d'AED manquants a été estimé à 8 000 personnes. Ils sont ici comptabilisés parmi les effectifs d'AED. Ce chiffre 2022 sera réactualisé dans la prochaine édition du Panorama.</t>
    </r>
  </si>
  <si>
    <r>
      <rPr>
        <b/>
        <sz val="9"/>
        <rFont val="Arial"/>
        <family val="2"/>
      </rPr>
      <t xml:space="preserve">2.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suite à des difficultés dans la remontée des données, le nombre d’AED dans les bases n’est pas complet, en particulier les AED en CDI. Le nombre d'AED manquants a été estimé à 8 000 personnes. Ils sont ici comptabilisés parmi les effectifs des personnels d'assistance éducative. Ce chiffre 2022 sera réactualisé dans la prochaine édition du Panorama.</t>
    </r>
  </si>
  <si>
    <t>► Champ : France métropolitaine + DROM, personnels appartenant à un corps non enseignant ASS, rémunérés au titre de l'éducation nationale,  en activité au 30 novembre (hors apprentis).</t>
  </si>
  <si>
    <t>► Champ : France métropolitaine + DROM, personnels appartenant à un corps non enseignant, rémunérés au titre de l'éducation nationale,  en activité au 30 novembre.</t>
  </si>
  <si>
    <t>► Champ : France métropolitaine + DROM, personnels appartenant à un corps non enseignant ITRF, rémunérés au titre de l'éducation nationale,  en activité au 30 novembre.</t>
  </si>
  <si>
    <t>► Champ : France métropolitaine + DROM, personnels non enseignants rémunérés au titre de l'éducation nationale,  en activité au 30 novembre.</t>
  </si>
  <si>
    <r>
      <rPr>
        <b/>
        <sz val="9"/>
        <rFont val="Arial"/>
        <family val="2"/>
      </rPr>
      <t>2.</t>
    </r>
    <r>
      <rPr>
        <sz val="9"/>
        <rFont val="Arial"/>
        <family val="2"/>
      </rPr>
      <t xml:space="preserve"> Les inspecteurs de l'éducation nationale qui ne sont pas affectés dans les 1er et 2nd degrés ont des missions d'animation pédagogique, administratives ou ne sont pas affectés  (24 en novembre  2022). </t>
    </r>
  </si>
  <si>
    <t>► Champ : France métropolitaine + DROM, personnels des corps de direction et d'inspection, et personnels occupant des fonctions d'encadrement supérieur,  rémunérés au titre de l'éducation nationale,  en activité au 30 novembre.</t>
  </si>
  <si>
    <t>► Champ : France métropolitaine + DROM, personnels appartenant à un corps non enseignant rémunérés au titre de l'éducation nationale,  en activité au 30 novembre.</t>
  </si>
  <si>
    <t>► Champ : France métropolitaine + DROM, personnels appartenant à un corps non enseignant, rémunérés au titre de l'éducation nationale,  en activité au 30 novembre ( hors apprentis).</t>
  </si>
  <si>
    <t>► Champ : France métropolitaine + DROM (hors Mayotte pour le privé), personnels appartenant à un corps enseignant, rémunérés au titre de l'éducation nationale, en activité au 30 novembre (hors apprentis).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</si>
</sst>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00"/>
    <numFmt numFmtId="166" formatCode="#######0"/>
    <numFmt numFmtId="167" formatCode="##########0"/>
    <numFmt numFmtId="168" formatCode="_-* #,##0.0_-;\-* #,##0.0_-;_-* &quot;-&quot;??_-;_-@_-"/>
    <numFmt numFmtId="169" formatCode="_-* #,##0_-;\-* #,##0_-;_-* &quot;-&quot;??_-;_-@_-"/>
  </numFmts>
  <fonts count="26">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color rgb="FFFF0000"/>
      <name val="Arial"/>
      <family val="2"/>
    </font>
    <font>
      <sz val="9"/>
      <name val="Calibri"/>
      <family val="2"/>
    </font>
    <font>
      <b/>
      <sz val="8"/>
      <name val="Arial"/>
      <family val="2"/>
    </font>
    <font>
      <sz val="8"/>
      <name val="Arial"/>
      <family val="2"/>
    </font>
    <font>
      <b/>
      <sz val="9"/>
      <name val="Arial"/>
      <family val="2"/>
    </font>
    <font>
      <sz val="9"/>
      <color rgb="FF000000"/>
      <name val="Arial"/>
      <family val="2"/>
    </font>
    <font>
      <b/>
      <sz val="10"/>
      <name val="Arial"/>
      <family val="2"/>
    </font>
    <font>
      <sz val="10"/>
      <color rgb="FFFF0000"/>
      <name val="Arial"/>
      <family val="2"/>
    </font>
    <font>
      <vertAlign val="superscript"/>
      <sz val="9"/>
      <name val="Arial"/>
      <family val="2"/>
    </font>
    <font>
      <sz val="10"/>
      <name val="MS Sans Serif"/>
      <family val="2"/>
    </font>
    <font>
      <sz val="9.5"/>
      <color rgb="FF000000"/>
      <name val="Albany AMT"/>
      <family val="2"/>
    </font>
    <font>
      <b/>
      <sz val="9.5"/>
      <color rgb="FF000000"/>
      <name val="Albany AMT"/>
      <family val="2"/>
    </font>
    <font>
      <sz val="11"/>
      <name val="Calibri"/>
      <family val="2"/>
    </font>
    <font>
      <b/>
      <sz val="9"/>
      <color rgb="FFFF0000"/>
      <name val="Arial"/>
      <family val="2"/>
    </font>
    <font>
      <sz val="9.5"/>
      <color rgb="FF000000"/>
      <name val="Albany AMT"/>
    </font>
    <font>
      <sz val="10"/>
      <name val="Arial"/>
      <family val="2"/>
    </font>
    <font>
      <u/>
      <sz val="11"/>
      <color theme="10"/>
      <name val="Calibri"/>
      <family val="2"/>
      <scheme val="minor"/>
    </font>
    <font>
      <sz val="8"/>
      <name val="Calibri"/>
      <family val="2"/>
    </font>
    <font>
      <b/>
      <sz val="9.5"/>
      <color rgb="FF000000"/>
      <name val="Albany AMT"/>
    </font>
    <font>
      <b/>
      <sz val="9.5"/>
      <name val="Albany AMT"/>
    </font>
    <font>
      <sz val="9.5"/>
      <name val="Albany AMT"/>
    </font>
  </fonts>
  <fills count="7">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FFFFFF"/>
        <bgColor indexed="64"/>
      </patternFill>
    </fill>
    <fill>
      <patternFill patternType="solid">
        <fgColor rgb="FFF5F7F1"/>
        <bgColor indexed="64"/>
      </patternFill>
    </fill>
  </fills>
  <borders count="100">
    <border>
      <left/>
      <right/>
      <top/>
      <bottom/>
      <diagonal/>
    </border>
    <border>
      <left/>
      <right/>
      <top style="thin">
        <color indexed="64"/>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medium">
        <color theme="3" tint="-0.24994659260841701"/>
      </top>
      <bottom/>
      <diagonal/>
    </border>
    <border>
      <left style="thin">
        <color indexed="64"/>
      </left>
      <right/>
      <top style="medium">
        <color theme="3" tint="-0.24994659260841701"/>
      </top>
      <bottom/>
      <diagonal/>
    </border>
    <border>
      <left style="thin">
        <color rgb="FF000000"/>
      </left>
      <right style="thin">
        <color indexed="64"/>
      </right>
      <top style="thin">
        <color rgb="FF000000"/>
      </top>
      <bottom style="medium">
        <color theme="3" tint="-0.24994659260841701"/>
      </bottom>
      <diagonal/>
    </border>
    <border>
      <left style="thin">
        <color rgb="FF000000"/>
      </left>
      <right style="thin">
        <color rgb="FF000000"/>
      </right>
      <top style="thin">
        <color rgb="FF000000"/>
      </top>
      <bottom style="medium">
        <color theme="3" tint="-0.24994659260841701"/>
      </bottom>
      <diagonal/>
    </border>
    <border>
      <left/>
      <right style="thin">
        <color indexed="64"/>
      </right>
      <top/>
      <bottom style="medium">
        <color theme="3" tint="-0.24994659260841701"/>
      </bottom>
      <diagonal/>
    </border>
    <border>
      <left style="thin">
        <color indexed="64"/>
      </left>
      <right/>
      <top/>
      <bottom style="medium">
        <color theme="3" tint="-0.24994659260841701"/>
      </bottom>
      <diagonal/>
    </border>
    <border>
      <left style="thin">
        <color rgb="FF000000"/>
      </left>
      <right style="thin">
        <color indexed="64"/>
      </right>
      <top style="medium">
        <color theme="3" tint="-0.24994659260841701"/>
      </top>
      <bottom style="thin">
        <color rgb="FF000000"/>
      </bottom>
      <diagonal/>
    </border>
    <border>
      <left style="thin">
        <color rgb="FF000000"/>
      </left>
      <right style="thin">
        <color rgb="FF000000"/>
      </right>
      <top style="medium">
        <color theme="3" tint="-0.24994659260841701"/>
      </top>
      <bottom style="thin">
        <color rgb="FF000000"/>
      </bottom>
      <diagonal/>
    </border>
    <border>
      <left style="thin">
        <color rgb="FF000000"/>
      </left>
      <right style="thin">
        <color indexed="64"/>
      </right>
      <top/>
      <bottom style="medium">
        <color theme="3" tint="-0.24994659260841701"/>
      </bottom>
      <diagonal/>
    </border>
    <border>
      <left style="thin">
        <color indexed="64"/>
      </left>
      <right style="thin">
        <color rgb="FF000000"/>
      </right>
      <top/>
      <bottom style="medium">
        <color theme="3" tint="-0.24994659260841701"/>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style="medium">
        <color theme="3" tint="-0.24994659260841701"/>
      </top>
      <bottom/>
      <diagonal/>
    </border>
    <border>
      <left style="thin">
        <color indexed="64"/>
      </left>
      <right style="thin">
        <color rgb="FF000000"/>
      </right>
      <top style="medium">
        <color theme="3" tint="-0.24994659260841701"/>
      </top>
      <bottom/>
      <diagonal/>
    </border>
    <border>
      <left style="thin">
        <color indexed="64"/>
      </left>
      <right style="thin">
        <color rgb="FF000000"/>
      </right>
      <top style="thin">
        <color rgb="FF000000"/>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diagonal/>
    </border>
    <border>
      <left style="thin">
        <color rgb="FFC1C1C1"/>
      </left>
      <right style="thin">
        <color rgb="FFC1C1C1"/>
      </right>
      <top style="thin">
        <color rgb="FFC1C1C1"/>
      </top>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64"/>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diagonal/>
    </border>
    <border>
      <left/>
      <right/>
      <top style="thin">
        <color auto="1"/>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s>
  <cellStyleXfs count="14">
    <xf numFmtId="0" fontId="0" fillId="0" borderId="0"/>
    <xf numFmtId="0" fontId="3" fillId="0" borderId="0"/>
    <xf numFmtId="0" fontId="14" fillId="0" borderId="0"/>
    <xf numFmtId="0" fontId="2" fillId="0" borderId="0"/>
    <xf numFmtId="0" fontId="2" fillId="0" borderId="0"/>
    <xf numFmtId="0" fontId="2" fillId="0" borderId="0"/>
    <xf numFmtId="0" fontId="15" fillId="0" borderId="0"/>
    <xf numFmtId="0" fontId="19" fillId="0" borderId="0"/>
    <xf numFmtId="0" fontId="1" fillId="0" borderId="0"/>
    <xf numFmtId="0" fontId="3" fillId="0" borderId="0"/>
    <xf numFmtId="0" fontId="3" fillId="0" borderId="0"/>
    <xf numFmtId="43" fontId="20" fillId="0" borderId="0" applyFont="0" applyFill="0" applyBorder="0" applyAlignment="0" applyProtection="0"/>
    <xf numFmtId="0" fontId="3" fillId="0" borderId="0"/>
    <xf numFmtId="0" fontId="21" fillId="0" borderId="0" applyNumberFormat="0" applyFill="0" applyBorder="0" applyAlignment="0" applyProtection="0"/>
  </cellStyleXfs>
  <cellXfs count="482">
    <xf numFmtId="0" fontId="0" fillId="0" borderId="0" xfId="0"/>
    <xf numFmtId="0" fontId="3" fillId="0" borderId="0" xfId="1"/>
    <xf numFmtId="0" fontId="3" fillId="2" borderId="0" xfId="1" applyFill="1"/>
    <xf numFmtId="3" fontId="3" fillId="2" borderId="0" xfId="1" applyNumberFormat="1" applyFill="1"/>
    <xf numFmtId="0" fontId="4" fillId="0" borderId="0" xfId="0" applyFont="1" applyFill="1"/>
    <xf numFmtId="0" fontId="5" fillId="2" borderId="0" xfId="1" applyFont="1" applyFill="1"/>
    <xf numFmtId="3" fontId="3" fillId="0" borderId="0" xfId="1" applyNumberFormat="1"/>
    <xf numFmtId="3" fontId="7" fillId="0" borderId="0" xfId="1" applyNumberFormat="1" applyFont="1" applyBorder="1" applyAlignment="1">
      <alignment vertical="top" wrapText="1"/>
    </xf>
    <xf numFmtId="3" fontId="7" fillId="0" borderId="2" xfId="1" applyNumberFormat="1" applyFont="1" applyBorder="1" applyAlignment="1">
      <alignment vertical="top" wrapText="1"/>
    </xf>
    <xf numFmtId="3" fontId="7" fillId="0" borderId="3" xfId="1" applyNumberFormat="1" applyFont="1" applyBorder="1" applyAlignment="1">
      <alignment vertical="top" wrapText="1"/>
    </xf>
    <xf numFmtId="0" fontId="7" fillId="0" borderId="4" xfId="1" applyFont="1" applyBorder="1" applyAlignment="1">
      <alignment horizontal="center" vertical="top" wrapText="1"/>
    </xf>
    <xf numFmtId="0" fontId="3" fillId="0" borderId="0" xfId="1" applyBorder="1"/>
    <xf numFmtId="3" fontId="7" fillId="0" borderId="7" xfId="1" applyNumberFormat="1" applyFont="1" applyBorder="1" applyAlignment="1">
      <alignment vertical="top" wrapText="1"/>
    </xf>
    <xf numFmtId="3" fontId="7" fillId="0" borderId="8" xfId="1" applyNumberFormat="1" applyFont="1" applyBorder="1" applyAlignment="1">
      <alignment vertical="top" wrapText="1"/>
    </xf>
    <xf numFmtId="3" fontId="7" fillId="0" borderId="11" xfId="1" applyNumberFormat="1" applyFont="1" applyBorder="1" applyAlignment="1">
      <alignment vertical="top" wrapText="1"/>
    </xf>
    <xf numFmtId="3" fontId="7" fillId="0" borderId="12" xfId="1" applyNumberFormat="1" applyFont="1" applyBorder="1" applyAlignment="1">
      <alignment vertical="top" wrapText="1"/>
    </xf>
    <xf numFmtId="3" fontId="7" fillId="0" borderId="0" xfId="1" applyNumberFormat="1" applyFont="1" applyFill="1" applyBorder="1" applyAlignment="1">
      <alignment vertical="top" wrapText="1"/>
    </xf>
    <xf numFmtId="3" fontId="8" fillId="0" borderId="0" xfId="1" applyNumberFormat="1" applyFont="1" applyFill="1" applyBorder="1" applyAlignment="1">
      <alignment vertical="top" wrapText="1"/>
    </xf>
    <xf numFmtId="3" fontId="8" fillId="0" borderId="7" xfId="1" applyNumberFormat="1" applyFont="1" applyBorder="1" applyAlignment="1">
      <alignment vertical="top" wrapText="1"/>
    </xf>
    <xf numFmtId="3" fontId="8" fillId="0" borderId="8" xfId="1" applyNumberFormat="1" applyFont="1" applyBorder="1" applyAlignment="1">
      <alignment vertical="top" wrapText="1"/>
    </xf>
    <xf numFmtId="0" fontId="8" fillId="0" borderId="4" xfId="1" applyFont="1" applyBorder="1" applyAlignment="1">
      <alignment horizontal="center" vertical="top" wrapText="1"/>
    </xf>
    <xf numFmtId="3" fontId="8" fillId="0" borderId="11" xfId="1" applyNumberFormat="1" applyFont="1" applyBorder="1" applyAlignment="1">
      <alignment vertical="top" wrapText="1"/>
    </xf>
    <xf numFmtId="3" fontId="8" fillId="0" borderId="12" xfId="1" applyNumberFormat="1" applyFont="1" applyBorder="1" applyAlignment="1">
      <alignment vertical="top" wrapText="1"/>
    </xf>
    <xf numFmtId="3" fontId="4" fillId="2" borderId="0" xfId="1" applyNumberFormat="1" applyFont="1" applyFill="1" applyBorder="1" applyAlignment="1">
      <alignment vertical="top" wrapText="1"/>
    </xf>
    <xf numFmtId="164" fontId="4" fillId="2" borderId="0" xfId="1" applyNumberFormat="1" applyFont="1" applyFill="1" applyBorder="1" applyAlignment="1">
      <alignment vertical="top" wrapText="1"/>
    </xf>
    <xf numFmtId="0" fontId="4" fillId="2" borderId="0" xfId="1" applyFont="1" applyFill="1" applyBorder="1" applyAlignment="1">
      <alignment horizontal="center" vertical="top" wrapText="1"/>
    </xf>
    <xf numFmtId="0" fontId="4" fillId="2" borderId="0" xfId="1" applyFont="1" applyFill="1" applyBorder="1" applyAlignment="1">
      <alignment horizontal="center" vertical="center" wrapText="1"/>
    </xf>
    <xf numFmtId="0" fontId="9" fillId="2" borderId="0" xfId="1" applyFont="1" applyFill="1"/>
    <xf numFmtId="0" fontId="10" fillId="2" borderId="0" xfId="1" applyFont="1" applyFill="1" applyAlignment="1">
      <alignment horizontal="left" vertical="center" wrapText="1"/>
    </xf>
    <xf numFmtId="0" fontId="6" fillId="2" borderId="0" xfId="1" applyFont="1" applyFill="1"/>
    <xf numFmtId="3" fontId="7" fillId="0" borderId="2" xfId="1" applyNumberFormat="1" applyFont="1" applyFill="1" applyBorder="1" applyAlignment="1">
      <alignment vertical="top" wrapText="1"/>
    </xf>
    <xf numFmtId="3" fontId="7" fillId="0" borderId="3" xfId="1" applyNumberFormat="1" applyFont="1" applyFill="1" applyBorder="1" applyAlignment="1">
      <alignment vertical="top" wrapText="1"/>
    </xf>
    <xf numFmtId="0" fontId="7" fillId="0" borderId="4" xfId="1" applyFont="1" applyFill="1" applyBorder="1" applyAlignment="1">
      <alignment horizontal="center" vertical="top" wrapText="1"/>
    </xf>
    <xf numFmtId="3" fontId="7" fillId="0" borderId="7" xfId="1" applyNumberFormat="1" applyFont="1" applyFill="1" applyBorder="1" applyAlignment="1">
      <alignment vertical="top" wrapText="1"/>
    </xf>
    <xf numFmtId="3" fontId="7" fillId="0" borderId="8" xfId="1" applyNumberFormat="1" applyFont="1" applyFill="1" applyBorder="1" applyAlignment="1">
      <alignment vertical="top" wrapText="1"/>
    </xf>
    <xf numFmtId="3" fontId="7" fillId="0" borderId="28" xfId="1" applyNumberFormat="1" applyFont="1" applyFill="1" applyBorder="1" applyAlignment="1">
      <alignment vertical="top" wrapText="1"/>
    </xf>
    <xf numFmtId="3" fontId="7" fillId="0" borderId="29" xfId="1" applyNumberFormat="1" applyFont="1" applyFill="1" applyBorder="1" applyAlignment="1">
      <alignment vertical="top" wrapText="1"/>
    </xf>
    <xf numFmtId="0" fontId="7" fillId="0" borderId="21" xfId="1" applyFont="1" applyFill="1" applyBorder="1" applyAlignment="1">
      <alignment horizontal="center" vertical="top" wrapText="1"/>
    </xf>
    <xf numFmtId="3" fontId="8" fillId="0" borderId="4" xfId="1" applyNumberFormat="1" applyFont="1" applyFill="1" applyBorder="1" applyAlignment="1">
      <alignment vertical="top" wrapText="1"/>
    </xf>
    <xf numFmtId="0" fontId="8" fillId="0" borderId="4" xfId="1" applyFont="1" applyFill="1" applyBorder="1" applyAlignment="1">
      <alignment horizontal="center" vertical="top" wrapText="1"/>
    </xf>
    <xf numFmtId="0" fontId="8" fillId="0" borderId="21" xfId="1" applyFont="1" applyFill="1" applyBorder="1" applyAlignment="1">
      <alignment horizontal="center" vertical="top" wrapText="1"/>
    </xf>
    <xf numFmtId="3" fontId="8" fillId="0" borderId="2" xfId="1" applyNumberFormat="1" applyFont="1" applyFill="1" applyBorder="1" applyAlignment="1">
      <alignment vertical="top" wrapText="1"/>
    </xf>
    <xf numFmtId="3" fontId="8" fillId="0" borderId="3" xfId="1" applyNumberFormat="1" applyFont="1" applyFill="1" applyBorder="1" applyAlignment="1">
      <alignment vertical="top" wrapText="1"/>
    </xf>
    <xf numFmtId="3" fontId="8" fillId="0" borderId="7" xfId="1" applyNumberFormat="1" applyFont="1" applyFill="1" applyBorder="1" applyAlignment="1">
      <alignment vertical="top" wrapText="1"/>
    </xf>
    <xf numFmtId="3" fontId="8" fillId="0" borderId="8" xfId="1" applyNumberFormat="1" applyFont="1" applyFill="1" applyBorder="1" applyAlignment="1">
      <alignment vertical="top" wrapText="1"/>
    </xf>
    <xf numFmtId="3" fontId="8" fillId="0" borderId="28" xfId="1" applyNumberFormat="1" applyFont="1" applyFill="1" applyBorder="1" applyAlignment="1">
      <alignment vertical="top" wrapText="1"/>
    </xf>
    <xf numFmtId="3" fontId="8" fillId="0" borderId="29" xfId="1" applyNumberFormat="1" applyFont="1" applyFill="1" applyBorder="1" applyAlignment="1">
      <alignment vertical="top" wrapText="1"/>
    </xf>
    <xf numFmtId="3" fontId="7" fillId="0" borderId="28" xfId="1" applyNumberFormat="1" applyFont="1" applyBorder="1" applyAlignment="1">
      <alignment vertical="top" wrapText="1"/>
    </xf>
    <xf numFmtId="3" fontId="7" fillId="0" borderId="29" xfId="1" applyNumberFormat="1" applyFont="1" applyBorder="1" applyAlignment="1">
      <alignment vertical="top" wrapText="1"/>
    </xf>
    <xf numFmtId="3" fontId="3" fillId="0" borderId="0" xfId="1" applyNumberFormat="1" applyBorder="1"/>
    <xf numFmtId="3" fontId="9" fillId="0" borderId="0" xfId="1" applyNumberFormat="1" applyFont="1" applyBorder="1" applyAlignment="1">
      <alignment vertical="top" wrapText="1"/>
    </xf>
    <xf numFmtId="1" fontId="3" fillId="0" borderId="0" xfId="1" applyNumberFormat="1"/>
    <xf numFmtId="165" fontId="7" fillId="0" borderId="0" xfId="1" applyNumberFormat="1" applyFont="1" applyBorder="1" applyAlignment="1">
      <alignment vertical="top" wrapText="1"/>
    </xf>
    <xf numFmtId="164" fontId="3" fillId="2" borderId="0" xfId="1" applyNumberFormat="1" applyFill="1"/>
    <xf numFmtId="3" fontId="8" fillId="0" borderId="19" xfId="1" applyNumberFormat="1" applyFont="1" applyBorder="1" applyAlignment="1">
      <alignment vertical="top" wrapText="1"/>
    </xf>
    <xf numFmtId="3" fontId="8" fillId="0" borderId="30" xfId="1" applyNumberFormat="1" applyFont="1" applyBorder="1" applyAlignment="1">
      <alignment vertical="top" wrapText="1"/>
    </xf>
    <xf numFmtId="0" fontId="8" fillId="0" borderId="26" xfId="1" applyFont="1" applyBorder="1" applyAlignment="1">
      <alignment horizontal="center" vertical="top" wrapText="1"/>
    </xf>
    <xf numFmtId="3" fontId="4" fillId="2" borderId="0" xfId="1" applyNumberFormat="1" applyFont="1" applyFill="1"/>
    <xf numFmtId="0" fontId="4" fillId="2" borderId="0" xfId="1" applyFont="1" applyFill="1"/>
    <xf numFmtId="164" fontId="4" fillId="2" borderId="0" xfId="1" applyNumberFormat="1" applyFont="1" applyFill="1"/>
    <xf numFmtId="3" fontId="7" fillId="0" borderId="39" xfId="1" applyNumberFormat="1" applyFont="1" applyBorder="1" applyAlignment="1">
      <alignment vertical="top" wrapText="1"/>
    </xf>
    <xf numFmtId="3" fontId="7" fillId="0" borderId="40" xfId="1" applyNumberFormat="1" applyFont="1" applyBorder="1" applyAlignment="1">
      <alignment vertical="top" wrapText="1"/>
    </xf>
    <xf numFmtId="0" fontId="7" fillId="0" borderId="33" xfId="1" applyFont="1" applyBorder="1" applyAlignment="1">
      <alignment horizontal="center" vertical="top" wrapText="1"/>
    </xf>
    <xf numFmtId="3" fontId="8" fillId="0" borderId="43" xfId="1" applyNumberFormat="1" applyFont="1" applyBorder="1" applyAlignment="1">
      <alignment vertical="top" wrapText="1"/>
    </xf>
    <xf numFmtId="3" fontId="8" fillId="0" borderId="44" xfId="1" applyNumberFormat="1" applyFont="1" applyBorder="1" applyAlignment="1">
      <alignment vertical="top" wrapText="1"/>
    </xf>
    <xf numFmtId="0" fontId="8" fillId="0" borderId="45" xfId="1" applyFont="1" applyBorder="1" applyAlignment="1">
      <alignment horizontal="center" vertical="top" wrapText="1"/>
    </xf>
    <xf numFmtId="3" fontId="8" fillId="0" borderId="48" xfId="1" applyNumberFormat="1" applyFont="1" applyBorder="1" applyAlignment="1">
      <alignment vertical="top" wrapText="1"/>
    </xf>
    <xf numFmtId="3" fontId="8" fillId="0" borderId="49" xfId="1" applyNumberFormat="1" applyFont="1" applyBorder="1" applyAlignment="1">
      <alignment vertical="top" wrapText="1"/>
    </xf>
    <xf numFmtId="0" fontId="8" fillId="0" borderId="50" xfId="1" applyFont="1" applyBorder="1" applyAlignment="1">
      <alignment horizontal="center" vertical="top" wrapText="1"/>
    </xf>
    <xf numFmtId="3" fontId="8" fillId="0" borderId="2" xfId="1" applyNumberFormat="1" applyFont="1" applyBorder="1" applyAlignment="1">
      <alignment vertical="top" wrapText="1"/>
    </xf>
    <xf numFmtId="3" fontId="8" fillId="0" borderId="3" xfId="1" applyNumberFormat="1" applyFont="1" applyBorder="1" applyAlignment="1">
      <alignment vertical="top" wrapText="1"/>
    </xf>
    <xf numFmtId="0" fontId="0" fillId="2" borderId="0" xfId="0" applyFill="1"/>
    <xf numFmtId="0" fontId="4" fillId="2" borderId="0" xfId="0" applyFont="1" applyFill="1"/>
    <xf numFmtId="1" fontId="0" fillId="2" borderId="0" xfId="0" applyNumberFormat="1" applyFill="1"/>
    <xf numFmtId="164" fontId="0" fillId="2" borderId="0" xfId="0" applyNumberFormat="1" applyFill="1"/>
    <xf numFmtId="1" fontId="11" fillId="2" borderId="0" xfId="0" applyNumberFormat="1" applyFont="1" applyFill="1" applyBorder="1" applyAlignment="1">
      <alignment vertical="top" wrapText="1"/>
    </xf>
    <xf numFmtId="0" fontId="0" fillId="2" borderId="0" xfId="0" applyFill="1" applyBorder="1"/>
    <xf numFmtId="0" fontId="8" fillId="2" borderId="0" xfId="0" applyFont="1" applyFill="1" applyAlignment="1">
      <alignment horizontal="left"/>
    </xf>
    <xf numFmtId="1" fontId="0" fillId="2" borderId="0" xfId="0" applyNumberFormat="1" applyFill="1" applyBorder="1"/>
    <xf numFmtId="3" fontId="0" fillId="2" borderId="0" xfId="0" applyNumberFormat="1" applyFill="1" applyBorder="1" applyAlignment="1">
      <alignment vertical="top" wrapText="1"/>
    </xf>
    <xf numFmtId="0" fontId="7" fillId="4" borderId="4" xfId="0" applyFont="1" applyFill="1" applyBorder="1" applyAlignment="1">
      <alignment horizontal="center" vertical="top" wrapText="1"/>
    </xf>
    <xf numFmtId="3" fontId="0" fillId="2" borderId="0" xfId="0" applyNumberFormat="1" applyFill="1"/>
    <xf numFmtId="1" fontId="5" fillId="2" borderId="0" xfId="0" applyNumberFormat="1" applyFont="1" applyFill="1"/>
    <xf numFmtId="0" fontId="5" fillId="2" borderId="0" xfId="0" applyFont="1" applyFill="1"/>
    <xf numFmtId="0" fontId="12" fillId="2" borderId="0" xfId="0" applyFont="1" applyFill="1"/>
    <xf numFmtId="0" fontId="8" fillId="4" borderId="4" xfId="0" applyFont="1" applyFill="1" applyBorder="1" applyAlignment="1">
      <alignment horizontal="center" vertical="top" wrapText="1"/>
    </xf>
    <xf numFmtId="3" fontId="8" fillId="2" borderId="0" xfId="1" applyNumberFormat="1" applyFont="1" applyFill="1" applyBorder="1" applyAlignment="1">
      <alignment vertical="center" wrapText="1"/>
    </xf>
    <xf numFmtId="0" fontId="9" fillId="2" borderId="0" xfId="0" applyFont="1" applyFill="1"/>
    <xf numFmtId="0" fontId="4" fillId="2" borderId="0" xfId="0" applyFont="1" applyFill="1" applyAlignment="1">
      <alignment wrapText="1"/>
    </xf>
    <xf numFmtId="166" fontId="15" fillId="5" borderId="73" xfId="6" applyNumberFormat="1" applyFont="1" applyFill="1" applyBorder="1" applyAlignment="1">
      <alignment horizontal="right"/>
    </xf>
    <xf numFmtId="167" fontId="16" fillId="6" borderId="73" xfId="6" applyNumberFormat="1" applyFont="1" applyFill="1" applyBorder="1" applyAlignment="1">
      <alignment horizontal="left" vertical="top"/>
    </xf>
    <xf numFmtId="0" fontId="16" fillId="6" borderId="73" xfId="6" applyFont="1" applyFill="1" applyBorder="1" applyAlignment="1">
      <alignment horizontal="center"/>
    </xf>
    <xf numFmtId="0" fontId="16" fillId="6" borderId="74" xfId="6" applyFont="1" applyFill="1" applyBorder="1" applyAlignment="1">
      <alignment vertical="center"/>
    </xf>
    <xf numFmtId="0" fontId="16" fillId="6" borderId="73" xfId="6" applyFont="1" applyFill="1" applyBorder="1" applyAlignment="1">
      <alignment horizontal="center" vertical="center"/>
    </xf>
    <xf numFmtId="0" fontId="16" fillId="6" borderId="75" xfId="6" applyFont="1" applyFill="1" applyBorder="1" applyAlignment="1">
      <alignment vertical="center"/>
    </xf>
    <xf numFmtId="0" fontId="8" fillId="2" borderId="0" xfId="0" applyFont="1" applyFill="1" applyAlignment="1">
      <alignment horizontal="right" vertical="top"/>
    </xf>
    <xf numFmtId="0" fontId="11" fillId="2" borderId="0" xfId="1" applyFont="1" applyFill="1"/>
    <xf numFmtId="0" fontId="17" fillId="2" borderId="0" xfId="0" applyFont="1" applyFill="1"/>
    <xf numFmtId="3" fontId="7" fillId="0" borderId="37" xfId="0" applyNumberFormat="1" applyFont="1" applyFill="1" applyBorder="1" applyAlignment="1">
      <alignment vertical="top" wrapText="1"/>
    </xf>
    <xf numFmtId="3" fontId="7" fillId="0" borderId="78" xfId="0" applyNumberFormat="1" applyFont="1" applyFill="1" applyBorder="1" applyAlignment="1">
      <alignment vertical="top" wrapText="1"/>
    </xf>
    <xf numFmtId="0" fontId="7" fillId="3" borderId="4" xfId="0" applyFont="1" applyFill="1" applyBorder="1" applyAlignment="1">
      <alignment horizontal="center" vertical="top" wrapText="1"/>
    </xf>
    <xf numFmtId="3" fontId="7" fillId="0" borderId="79" xfId="0" applyNumberFormat="1" applyFont="1" applyFill="1" applyBorder="1" applyAlignment="1">
      <alignment vertical="top" wrapText="1"/>
    </xf>
    <xf numFmtId="3" fontId="7" fillId="0" borderId="80" xfId="0" applyNumberFormat="1" applyFont="1" applyFill="1" applyBorder="1" applyAlignment="1">
      <alignment vertical="top" wrapText="1"/>
    </xf>
    <xf numFmtId="3" fontId="8" fillId="0" borderId="79" xfId="0" applyNumberFormat="1" applyFont="1" applyFill="1" applyBorder="1" applyAlignment="1">
      <alignment vertical="top" wrapText="1"/>
    </xf>
    <xf numFmtId="3" fontId="8" fillId="0" borderId="80" xfId="0" applyNumberFormat="1" applyFont="1" applyFill="1" applyBorder="1" applyAlignment="1">
      <alignment vertical="top" wrapText="1"/>
    </xf>
    <xf numFmtId="0" fontId="8" fillId="3" borderId="4" xfId="0" applyFont="1" applyFill="1" applyBorder="1" applyAlignment="1">
      <alignment horizontal="center" vertical="top" wrapText="1"/>
    </xf>
    <xf numFmtId="3" fontId="7" fillId="0" borderId="82" xfId="0" applyNumberFormat="1" applyFont="1" applyFill="1" applyBorder="1" applyAlignment="1">
      <alignment vertical="top" wrapText="1"/>
    </xf>
    <xf numFmtId="3" fontId="8" fillId="0" borderId="82" xfId="0" applyNumberFormat="1" applyFont="1" applyFill="1" applyBorder="1" applyAlignment="1">
      <alignment vertical="top" wrapText="1"/>
    </xf>
    <xf numFmtId="0" fontId="8" fillId="3" borderId="20" xfId="0" applyFont="1" applyFill="1" applyBorder="1" applyAlignment="1">
      <alignment vertical="center" wrapText="1"/>
    </xf>
    <xf numFmtId="3" fontId="8" fillId="0" borderId="83" xfId="0" applyNumberFormat="1" applyFont="1" applyFill="1" applyBorder="1" applyAlignment="1">
      <alignment vertical="top" wrapText="1"/>
    </xf>
    <xf numFmtId="3" fontId="8" fillId="0" borderId="85" xfId="0" applyNumberFormat="1" applyFont="1" applyFill="1" applyBorder="1" applyAlignment="1">
      <alignment vertical="top" wrapText="1"/>
    </xf>
    <xf numFmtId="0" fontId="8" fillId="3" borderId="22" xfId="0" applyFont="1" applyFill="1" applyBorder="1" applyAlignment="1">
      <alignment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6" xfId="0" applyFont="1" applyFill="1" applyBorder="1" applyAlignment="1">
      <alignment horizontal="center" vertical="center" wrapText="1"/>
    </xf>
    <xf numFmtId="3" fontId="7" fillId="2" borderId="83" xfId="0" applyNumberFormat="1" applyFont="1" applyFill="1" applyBorder="1" applyAlignment="1">
      <alignment vertical="top" wrapText="1"/>
    </xf>
    <xf numFmtId="3" fontId="7" fillId="2" borderId="85" xfId="0" applyNumberFormat="1" applyFont="1" applyFill="1" applyBorder="1" applyAlignment="1">
      <alignment vertical="top" wrapText="1"/>
    </xf>
    <xf numFmtId="1" fontId="7" fillId="2" borderId="0" xfId="0" applyNumberFormat="1" applyFont="1" applyFill="1" applyBorder="1" applyAlignment="1">
      <alignment vertical="top" wrapText="1"/>
    </xf>
    <xf numFmtId="3" fontId="4" fillId="2" borderId="0" xfId="0" applyNumberFormat="1" applyFont="1" applyFill="1"/>
    <xf numFmtId="0" fontId="18" fillId="2" borderId="0" xfId="0" applyFont="1" applyFill="1"/>
    <xf numFmtId="0" fontId="11" fillId="2" borderId="0" xfId="0" applyFont="1" applyFill="1"/>
    <xf numFmtId="0" fontId="3" fillId="2" borderId="0" xfId="0" applyFont="1" applyFill="1"/>
    <xf numFmtId="3" fontId="3" fillId="2" borderId="0" xfId="0" applyNumberFormat="1" applyFont="1" applyFill="1"/>
    <xf numFmtId="0" fontId="4" fillId="2" borderId="0" xfId="0" applyFont="1" applyFill="1" applyAlignment="1">
      <alignment horizontal="left"/>
    </xf>
    <xf numFmtId="3" fontId="7" fillId="0" borderId="0" xfId="1" applyNumberFormat="1" applyFont="1" applyFill="1" applyBorder="1" applyAlignment="1">
      <alignment vertical="center" wrapText="1"/>
    </xf>
    <xf numFmtId="3" fontId="7" fillId="0" borderId="83" xfId="0" applyNumberFormat="1" applyFont="1" applyFill="1" applyBorder="1" applyAlignment="1">
      <alignment vertical="top" wrapText="1"/>
    </xf>
    <xf numFmtId="0" fontId="7" fillId="3" borderId="10" xfId="1" applyFont="1" applyFill="1" applyBorder="1" applyAlignment="1">
      <alignment vertical="center" wrapText="1"/>
    </xf>
    <xf numFmtId="0" fontId="7" fillId="3" borderId="14" xfId="1" applyFont="1" applyFill="1" applyBorder="1" applyAlignment="1">
      <alignment vertical="center" wrapText="1"/>
    </xf>
    <xf numFmtId="0" fontId="7" fillId="3" borderId="6" xfId="1" applyFont="1" applyFill="1" applyBorder="1" applyAlignment="1">
      <alignment vertical="center" wrapText="1"/>
    </xf>
    <xf numFmtId="3" fontId="7" fillId="0" borderId="85" xfId="0" applyNumberFormat="1" applyFont="1" applyFill="1" applyBorder="1" applyAlignment="1">
      <alignment vertical="top" wrapText="1"/>
    </xf>
    <xf numFmtId="164" fontId="0" fillId="0" borderId="0" xfId="0" applyNumberFormat="1"/>
    <xf numFmtId="3" fontId="8" fillId="2" borderId="83" xfId="0" applyNumberFormat="1" applyFont="1" applyFill="1" applyBorder="1" applyAlignment="1">
      <alignment vertical="top" wrapText="1"/>
    </xf>
    <xf numFmtId="3" fontId="8" fillId="2" borderId="85" xfId="0" applyNumberFormat="1" applyFont="1" applyFill="1" applyBorder="1" applyAlignment="1">
      <alignment vertical="top" wrapText="1"/>
    </xf>
    <xf numFmtId="0" fontId="8" fillId="3" borderId="21" xfId="0" applyFont="1" applyFill="1" applyBorder="1" applyAlignment="1">
      <alignment horizontal="center" vertical="top" wrapText="1"/>
    </xf>
    <xf numFmtId="0" fontId="6" fillId="2" borderId="0" xfId="0" applyFont="1" applyFill="1"/>
    <xf numFmtId="3" fontId="0" fillId="0" borderId="0" xfId="0" applyNumberFormat="1"/>
    <xf numFmtId="9" fontId="8" fillId="0" borderId="4" xfId="0" applyNumberFormat="1" applyFont="1" applyBorder="1"/>
    <xf numFmtId="0" fontId="0" fillId="0" borderId="4" xfId="0" applyNumberFormat="1" applyFill="1" applyBorder="1"/>
    <xf numFmtId="0" fontId="8" fillId="0" borderId="88" xfId="0" applyFont="1" applyBorder="1"/>
    <xf numFmtId="0" fontId="8" fillId="0" borderId="6" xfId="0" applyFont="1" applyBorder="1"/>
    <xf numFmtId="0" fontId="8" fillId="0" borderId="70" xfId="0" applyFont="1" applyBorder="1"/>
    <xf numFmtId="0" fontId="8" fillId="0" borderId="14" xfId="0" applyFont="1" applyBorder="1"/>
    <xf numFmtId="0" fontId="0" fillId="0" borderId="4" xfId="0" applyNumberFormat="1" applyBorder="1"/>
    <xf numFmtId="0" fontId="8" fillId="0" borderId="35" xfId="0" applyFont="1" applyBorder="1"/>
    <xf numFmtId="0" fontId="8" fillId="0" borderId="36" xfId="0" applyFont="1" applyBorder="1"/>
    <xf numFmtId="0" fontId="8" fillId="0" borderId="26" xfId="0" applyFont="1" applyBorder="1"/>
    <xf numFmtId="0" fontId="8" fillId="0" borderId="4" xfId="0" applyFont="1" applyBorder="1"/>
    <xf numFmtId="0" fontId="8" fillId="0" borderId="1" xfId="0" applyFont="1" applyBorder="1"/>
    <xf numFmtId="0" fontId="4" fillId="0" borderId="0" xfId="0" applyFont="1"/>
    <xf numFmtId="0" fontId="0" fillId="2" borderId="0" xfId="0" applyFill="1" applyAlignment="1">
      <alignment wrapText="1"/>
    </xf>
    <xf numFmtId="0" fontId="6" fillId="2" borderId="0" xfId="0" applyFont="1" applyFill="1" applyAlignment="1">
      <alignment horizontal="left"/>
    </xf>
    <xf numFmtId="0" fontId="0" fillId="0" borderId="0" xfId="0" applyAlignment="1">
      <alignment horizontal="left"/>
    </xf>
    <xf numFmtId="0" fontId="0" fillId="2" borderId="0" xfId="0" applyFill="1" applyAlignment="1">
      <alignment horizontal="left"/>
    </xf>
    <xf numFmtId="0" fontId="7" fillId="0" borderId="4" xfId="0" applyFont="1" applyBorder="1" applyAlignment="1">
      <alignment horizontal="left" vertical="top" wrapText="1"/>
    </xf>
    <xf numFmtId="0" fontId="8" fillId="0" borderId="4" xfId="0" applyFont="1" applyBorder="1" applyAlignment="1">
      <alignment horizontal="left" vertical="top" wrapText="1"/>
    </xf>
    <xf numFmtId="0" fontId="0" fillId="0" borderId="0" xfId="0" applyFill="1"/>
    <xf numFmtId="1" fontId="0" fillId="0" borderId="0" xfId="0" applyNumberFormat="1"/>
    <xf numFmtId="0" fontId="6" fillId="0" borderId="0" xfId="1" applyFont="1" applyFill="1"/>
    <xf numFmtId="0" fontId="3" fillId="0" borderId="0" xfId="1" applyFill="1"/>
    <xf numFmtId="3" fontId="3" fillId="0" borderId="0" xfId="1" applyNumberFormat="1" applyFill="1"/>
    <xf numFmtId="2" fontId="3" fillId="0" borderId="0" xfId="1" applyNumberFormat="1"/>
    <xf numFmtId="0" fontId="8" fillId="3" borderId="4" xfId="0" applyFont="1" applyFill="1" applyBorder="1" applyAlignment="1">
      <alignment horizontal="center" wrapText="1"/>
    </xf>
    <xf numFmtId="0" fontId="11" fillId="0" borderId="0" xfId="0" applyFont="1"/>
    <xf numFmtId="0" fontId="4" fillId="2" borderId="0" xfId="0" applyFont="1" applyFill="1" applyBorder="1" applyAlignment="1">
      <alignment vertical="center" wrapText="1"/>
    </xf>
    <xf numFmtId="167" fontId="23" fillId="6" borderId="73" xfId="0" applyNumberFormat="1" applyFont="1" applyFill="1" applyBorder="1" applyAlignment="1">
      <alignment horizontal="left" vertical="top"/>
    </xf>
    <xf numFmtId="166" fontId="0" fillId="5" borderId="73" xfId="0" applyNumberFormat="1" applyFont="1" applyFill="1" applyBorder="1" applyAlignment="1">
      <alignment horizontal="right"/>
    </xf>
    <xf numFmtId="0" fontId="23" fillId="6" borderId="73" xfId="0" applyFont="1" applyFill="1" applyBorder="1" applyAlignment="1">
      <alignment horizontal="left" vertical="top"/>
    </xf>
    <xf numFmtId="3" fontId="8" fillId="2" borderId="52" xfId="0" applyNumberFormat="1" applyFont="1" applyFill="1" applyBorder="1" applyAlignment="1">
      <alignment vertical="top" wrapText="1"/>
    </xf>
    <xf numFmtId="168" fontId="8" fillId="2" borderId="52" xfId="11" applyNumberFormat="1" applyFont="1" applyFill="1" applyBorder="1" applyAlignment="1">
      <alignment vertical="top" wrapText="1"/>
    </xf>
    <xf numFmtId="3" fontId="8" fillId="2" borderId="51" xfId="0" applyNumberFormat="1" applyFont="1" applyFill="1" applyBorder="1" applyAlignment="1">
      <alignment vertical="top" wrapText="1"/>
    </xf>
    <xf numFmtId="3" fontId="7" fillId="2" borderId="52" xfId="0" applyNumberFormat="1" applyFont="1" applyFill="1" applyBorder="1" applyAlignment="1">
      <alignment vertical="top" wrapText="1"/>
    </xf>
    <xf numFmtId="168" fontId="7" fillId="2" borderId="52" xfId="11" applyNumberFormat="1" applyFont="1" applyFill="1" applyBorder="1" applyAlignment="1">
      <alignment vertical="top" wrapText="1"/>
    </xf>
    <xf numFmtId="3" fontId="7" fillId="2" borderId="51" xfId="0" applyNumberFormat="1" applyFont="1" applyFill="1" applyBorder="1" applyAlignment="1">
      <alignment vertical="top" wrapText="1"/>
    </xf>
    <xf numFmtId="3" fontId="7" fillId="2" borderId="57" xfId="0" applyNumberFormat="1" applyFont="1" applyFill="1" applyBorder="1" applyAlignment="1">
      <alignment vertical="top" wrapText="1"/>
    </xf>
    <xf numFmtId="168" fontId="7" fillId="2" borderId="57" xfId="11" applyNumberFormat="1" applyFont="1" applyFill="1" applyBorder="1" applyAlignment="1">
      <alignment vertical="top" wrapText="1"/>
    </xf>
    <xf numFmtId="3" fontId="7" fillId="2" borderId="56" xfId="0" applyNumberFormat="1" applyFont="1" applyFill="1" applyBorder="1" applyAlignment="1">
      <alignment vertical="top" wrapText="1"/>
    </xf>
    <xf numFmtId="3" fontId="8" fillId="2" borderId="61" xfId="0" applyNumberFormat="1" applyFont="1" applyFill="1" applyBorder="1" applyAlignment="1">
      <alignment vertical="top" wrapText="1"/>
    </xf>
    <xf numFmtId="168" fontId="8" fillId="2" borderId="61" xfId="11" applyNumberFormat="1" applyFont="1" applyFill="1" applyBorder="1" applyAlignment="1">
      <alignment vertical="top" wrapText="1"/>
    </xf>
    <xf numFmtId="3" fontId="8" fillId="2" borderId="60" xfId="0" applyNumberFormat="1" applyFont="1" applyFill="1" applyBorder="1" applyAlignment="1">
      <alignment vertical="top" wrapText="1"/>
    </xf>
    <xf numFmtId="3" fontId="7" fillId="2" borderId="61" xfId="0" applyNumberFormat="1" applyFont="1" applyFill="1" applyBorder="1" applyAlignment="1">
      <alignment vertical="top" wrapText="1"/>
    </xf>
    <xf numFmtId="168" fontId="7" fillId="2" borderId="61" xfId="11" applyNumberFormat="1" applyFont="1" applyFill="1" applyBorder="1" applyAlignment="1">
      <alignment vertical="top" wrapText="1"/>
    </xf>
    <xf numFmtId="3" fontId="7" fillId="2" borderId="60" xfId="0" applyNumberFormat="1" applyFont="1" applyFill="1" applyBorder="1" applyAlignment="1">
      <alignment vertical="top" wrapText="1"/>
    </xf>
    <xf numFmtId="3" fontId="8" fillId="4" borderId="26" xfId="0" applyNumberFormat="1" applyFont="1" applyFill="1" applyBorder="1" applyAlignment="1">
      <alignment horizontal="center" vertical="center" wrapText="1"/>
    </xf>
    <xf numFmtId="0" fontId="8" fillId="3" borderId="26" xfId="0" applyFont="1" applyFill="1" applyBorder="1" applyAlignment="1">
      <alignment horizontal="center" wrapText="1"/>
    </xf>
    <xf numFmtId="0" fontId="8" fillId="3" borderId="26" xfId="0" applyFont="1" applyFill="1" applyBorder="1" applyAlignment="1">
      <alignment horizontal="left" wrapText="1"/>
    </xf>
    <xf numFmtId="3" fontId="8" fillId="0" borderId="12" xfId="0" applyNumberFormat="1" applyFont="1" applyFill="1" applyBorder="1" applyAlignment="1">
      <alignment vertical="top" wrapText="1"/>
    </xf>
    <xf numFmtId="3" fontId="8" fillId="0" borderId="12" xfId="0" applyNumberFormat="1" applyFont="1" applyBorder="1" applyAlignment="1">
      <alignment vertical="top" wrapText="1"/>
    </xf>
    <xf numFmtId="3" fontId="8" fillId="0" borderId="8" xfId="0" applyNumberFormat="1" applyFont="1" applyFill="1" applyBorder="1" applyAlignment="1">
      <alignment vertical="top" wrapText="1"/>
    </xf>
    <xf numFmtId="3" fontId="8" fillId="0" borderId="8" xfId="0" applyNumberFormat="1" applyFont="1" applyBorder="1" applyAlignment="1">
      <alignment vertical="top" wrapText="1"/>
    </xf>
    <xf numFmtId="3" fontId="8" fillId="0" borderId="3" xfId="0" applyNumberFormat="1" applyFont="1" applyFill="1" applyBorder="1" applyAlignment="1">
      <alignment vertical="top" wrapText="1"/>
    </xf>
    <xf numFmtId="3" fontId="8" fillId="0" borderId="3" xfId="0" applyNumberFormat="1" applyFont="1" applyBorder="1" applyAlignment="1">
      <alignment vertical="top" wrapText="1"/>
    </xf>
    <xf numFmtId="3" fontId="7" fillId="0" borderId="29" xfId="0" applyNumberFormat="1" applyFont="1" applyFill="1" applyBorder="1" applyAlignment="1">
      <alignment vertical="top" wrapText="1"/>
    </xf>
    <xf numFmtId="3" fontId="7" fillId="0" borderId="29" xfId="0" applyNumberFormat="1" applyFont="1" applyBorder="1" applyAlignment="1">
      <alignment vertical="top" wrapText="1"/>
    </xf>
    <xf numFmtId="3" fontId="7" fillId="0" borderId="8" xfId="0" applyNumberFormat="1" applyFont="1" applyFill="1" applyBorder="1" applyAlignment="1">
      <alignment vertical="top" wrapText="1"/>
    </xf>
    <xf numFmtId="3" fontId="7" fillId="0" borderId="40" xfId="0" applyNumberFormat="1" applyFont="1" applyFill="1" applyBorder="1" applyAlignment="1">
      <alignment vertical="top" wrapText="1"/>
    </xf>
    <xf numFmtId="3" fontId="7" fillId="0" borderId="40" xfId="0" applyNumberFormat="1" applyFont="1" applyBorder="1" applyAlignment="1">
      <alignment vertical="top" wrapText="1"/>
    </xf>
    <xf numFmtId="3" fontId="8" fillId="0" borderId="91" xfId="0" applyNumberFormat="1" applyFont="1" applyBorder="1" applyAlignment="1">
      <alignment vertical="top" wrapText="1"/>
    </xf>
    <xf numFmtId="3" fontId="8" fillId="0" borderId="7" xfId="0" applyNumberFormat="1" applyFont="1" applyBorder="1" applyAlignment="1">
      <alignment vertical="top" wrapText="1"/>
    </xf>
    <xf numFmtId="3" fontId="7" fillId="0" borderId="91" xfId="0" applyNumberFormat="1" applyFont="1" applyBorder="1" applyAlignment="1">
      <alignment vertical="top" wrapText="1"/>
    </xf>
    <xf numFmtId="3" fontId="7" fillId="0" borderId="7" xfId="0" applyNumberFormat="1" applyFont="1" applyBorder="1" applyAlignment="1">
      <alignment vertical="top" wrapText="1"/>
    </xf>
    <xf numFmtId="3" fontId="7" fillId="0" borderId="72" xfId="0" applyNumberFormat="1" applyFont="1" applyBorder="1" applyAlignment="1">
      <alignment vertical="top" wrapText="1"/>
    </xf>
    <xf numFmtId="3" fontId="7" fillId="0" borderId="19" xfId="0" applyNumberFormat="1" applyFont="1" applyBorder="1" applyAlignment="1">
      <alignment vertical="top" wrapText="1"/>
    </xf>
    <xf numFmtId="3" fontId="7" fillId="0" borderId="92" xfId="0" applyNumberFormat="1" applyFont="1" applyBorder="1" applyAlignment="1">
      <alignment vertical="top" wrapText="1"/>
    </xf>
    <xf numFmtId="3" fontId="7" fillId="0" borderId="11" xfId="0" applyNumberFormat="1" applyFont="1" applyBorder="1" applyAlignment="1">
      <alignment vertical="top" wrapText="1"/>
    </xf>
    <xf numFmtId="3" fontId="7" fillId="0" borderId="90" xfId="0" applyNumberFormat="1" applyFont="1" applyBorder="1" applyAlignment="1">
      <alignment vertical="top" wrapText="1"/>
    </xf>
    <xf numFmtId="3" fontId="7" fillId="0" borderId="2" xfId="0" applyNumberFormat="1" applyFont="1" applyBorder="1" applyAlignment="1">
      <alignment vertical="top" wrapText="1"/>
    </xf>
    <xf numFmtId="3" fontId="8" fillId="4" borderId="26" xfId="0" applyNumberFormat="1" applyFont="1" applyFill="1" applyBorder="1" applyAlignment="1">
      <alignment horizontal="center" vertical="center" wrapText="1"/>
    </xf>
    <xf numFmtId="169" fontId="0" fillId="2" borderId="0" xfId="11" applyNumberFormat="1" applyFont="1" applyFill="1"/>
    <xf numFmtId="169" fontId="7" fillId="2" borderId="0" xfId="11" applyNumberFormat="1" applyFont="1" applyFill="1" applyBorder="1" applyAlignment="1">
      <alignment horizontal="left" vertical="center" wrapText="1"/>
    </xf>
    <xf numFmtId="169" fontId="8" fillId="2" borderId="0" xfId="1" applyNumberFormat="1" applyFont="1" applyFill="1" applyBorder="1" applyAlignment="1">
      <alignment horizontal="left" vertical="center" wrapText="1"/>
    </xf>
    <xf numFmtId="169" fontId="8" fillId="2" borderId="52" xfId="11" applyNumberFormat="1" applyFont="1" applyFill="1" applyBorder="1" applyAlignment="1">
      <alignment vertical="top" wrapText="1"/>
    </xf>
    <xf numFmtId="169" fontId="7" fillId="2" borderId="52" xfId="11" applyNumberFormat="1" applyFont="1" applyFill="1" applyBorder="1" applyAlignment="1">
      <alignment vertical="top" wrapText="1"/>
    </xf>
    <xf numFmtId="169" fontId="7" fillId="2" borderId="57" xfId="11" applyNumberFormat="1" applyFont="1" applyFill="1" applyBorder="1" applyAlignment="1">
      <alignment vertical="top" wrapText="1"/>
    </xf>
    <xf numFmtId="169" fontId="8" fillId="2" borderId="61" xfId="11" applyNumberFormat="1" applyFont="1" applyFill="1" applyBorder="1" applyAlignment="1">
      <alignment vertical="top" wrapText="1"/>
    </xf>
    <xf numFmtId="169" fontId="7" fillId="2" borderId="61" xfId="11" applyNumberFormat="1" applyFont="1" applyFill="1" applyBorder="1" applyAlignment="1">
      <alignment vertical="top" wrapText="1"/>
    </xf>
    <xf numFmtId="164" fontId="3" fillId="2" borderId="0" xfId="0" applyNumberFormat="1" applyFont="1" applyFill="1"/>
    <xf numFmtId="169" fontId="8" fillId="0" borderId="52" xfId="11" applyNumberFormat="1" applyFont="1" applyFill="1" applyBorder="1" applyAlignment="1">
      <alignment vertical="top" wrapText="1"/>
    </xf>
    <xf numFmtId="169" fontId="7" fillId="0" borderId="52" xfId="11" applyNumberFormat="1" applyFont="1" applyFill="1" applyBorder="1" applyAlignment="1">
      <alignment vertical="top" wrapText="1"/>
    </xf>
    <xf numFmtId="169" fontId="7" fillId="0" borderId="57" xfId="11" applyNumberFormat="1" applyFont="1" applyFill="1" applyBorder="1" applyAlignment="1">
      <alignment vertical="top" wrapText="1"/>
    </xf>
    <xf numFmtId="169" fontId="8" fillId="0" borderId="61" xfId="11" applyNumberFormat="1" applyFont="1" applyFill="1" applyBorder="1" applyAlignment="1">
      <alignment vertical="top" wrapText="1"/>
    </xf>
    <xf numFmtId="169" fontId="7" fillId="0" borderId="61" xfId="11" applyNumberFormat="1" applyFont="1" applyFill="1" applyBorder="1" applyAlignment="1">
      <alignment vertical="top" wrapText="1"/>
    </xf>
    <xf numFmtId="169" fontId="8" fillId="0" borderId="4" xfId="11" applyNumberFormat="1" applyFont="1" applyBorder="1"/>
    <xf numFmtId="169" fontId="8" fillId="0" borderId="4" xfId="11" applyNumberFormat="1" applyFont="1" applyFill="1" applyBorder="1"/>
    <xf numFmtId="169" fontId="7" fillId="0" borderId="4" xfId="11" applyNumberFormat="1" applyFont="1" applyBorder="1"/>
    <xf numFmtId="169" fontId="7" fillId="0" borderId="4" xfId="11" applyNumberFormat="1" applyFont="1" applyFill="1" applyBorder="1"/>
    <xf numFmtId="168" fontId="8" fillId="0" borderId="52" xfId="11" applyNumberFormat="1" applyFont="1" applyFill="1" applyBorder="1" applyAlignment="1">
      <alignment vertical="top" wrapText="1"/>
    </xf>
    <xf numFmtId="168" fontId="7" fillId="0" borderId="52" xfId="11" applyNumberFormat="1" applyFont="1" applyFill="1" applyBorder="1" applyAlignment="1">
      <alignment vertical="top" wrapText="1"/>
    </xf>
    <xf numFmtId="168" fontId="7" fillId="0" borderId="57" xfId="11" applyNumberFormat="1" applyFont="1" applyFill="1" applyBorder="1" applyAlignment="1">
      <alignment vertical="top" wrapText="1"/>
    </xf>
    <xf numFmtId="168" fontId="7" fillId="0" borderId="61" xfId="11" applyNumberFormat="1" applyFont="1" applyFill="1" applyBorder="1" applyAlignment="1">
      <alignment vertical="top" wrapText="1"/>
    </xf>
    <xf numFmtId="168" fontId="8" fillId="0" borderId="8" xfId="11" applyNumberFormat="1" applyFont="1" applyBorder="1" applyAlignment="1">
      <alignment vertical="top" wrapText="1"/>
    </xf>
    <xf numFmtId="168" fontId="7" fillId="0" borderId="8" xfId="11" applyNumberFormat="1" applyFont="1" applyBorder="1" applyAlignment="1">
      <alignment vertical="top" wrapText="1"/>
    </xf>
    <xf numFmtId="168" fontId="7" fillId="0" borderId="30" xfId="11" applyNumberFormat="1" applyFont="1" applyBorder="1" applyAlignment="1">
      <alignment vertical="top" wrapText="1"/>
    </xf>
    <xf numFmtId="168" fontId="7" fillId="0" borderId="12" xfId="11" applyNumberFormat="1" applyFont="1" applyBorder="1" applyAlignment="1">
      <alignment vertical="top" wrapText="1"/>
    </xf>
    <xf numFmtId="168" fontId="7" fillId="0" borderId="3" xfId="11" applyNumberFormat="1" applyFont="1" applyBorder="1" applyAlignment="1">
      <alignment vertical="top" wrapText="1"/>
    </xf>
    <xf numFmtId="169" fontId="8" fillId="0" borderId="8" xfId="11" applyNumberFormat="1" applyFont="1" applyBorder="1" applyAlignment="1">
      <alignment vertical="top" wrapText="1"/>
    </xf>
    <xf numFmtId="169" fontId="7" fillId="0" borderId="8" xfId="11" applyNumberFormat="1" applyFont="1" applyBorder="1" applyAlignment="1">
      <alignment vertical="top" wrapText="1"/>
    </xf>
    <xf numFmtId="169" fontId="7" fillId="0" borderId="30" xfId="11" applyNumberFormat="1" applyFont="1" applyBorder="1" applyAlignment="1">
      <alignment vertical="top" wrapText="1"/>
    </xf>
    <xf numFmtId="169" fontId="7" fillId="0" borderId="12" xfId="11" applyNumberFormat="1" applyFont="1" applyBorder="1" applyAlignment="1">
      <alignment vertical="top" wrapText="1"/>
    </xf>
    <xf numFmtId="169" fontId="7" fillId="0" borderId="3" xfId="11" applyNumberFormat="1" applyFont="1" applyBorder="1" applyAlignment="1">
      <alignment vertical="top" wrapText="1"/>
    </xf>
    <xf numFmtId="168" fontId="8" fillId="0" borderId="12" xfId="11" applyNumberFormat="1" applyFont="1" applyBorder="1" applyAlignment="1">
      <alignment vertical="top" wrapText="1"/>
    </xf>
    <xf numFmtId="168" fontId="8" fillId="0" borderId="3" xfId="11" applyNumberFormat="1" applyFont="1" applyBorder="1" applyAlignment="1">
      <alignment vertical="top" wrapText="1"/>
    </xf>
    <xf numFmtId="168" fontId="7" fillId="0" borderId="29" xfId="11" applyNumberFormat="1" applyFont="1" applyFill="1" applyBorder="1" applyAlignment="1">
      <alignment vertical="top" wrapText="1"/>
    </xf>
    <xf numFmtId="168" fontId="7" fillId="0" borderId="29" xfId="11" applyNumberFormat="1" applyFont="1" applyBorder="1" applyAlignment="1">
      <alignment vertical="top" wrapText="1"/>
    </xf>
    <xf numFmtId="168" fontId="7" fillId="0" borderId="8" xfId="11" applyNumberFormat="1" applyFont="1" applyFill="1" applyBorder="1" applyAlignment="1">
      <alignment vertical="top" wrapText="1"/>
    </xf>
    <xf numFmtId="168" fontId="7" fillId="0" borderId="40" xfId="11" applyNumberFormat="1" applyFont="1" applyBorder="1" applyAlignment="1">
      <alignment vertical="top" wrapText="1"/>
    </xf>
    <xf numFmtId="169" fontId="8" fillId="0" borderId="12" xfId="11" applyNumberFormat="1" applyFont="1" applyBorder="1" applyAlignment="1">
      <alignment vertical="top" wrapText="1"/>
    </xf>
    <xf numFmtId="169" fontId="8" fillId="0" borderId="11" xfId="11" applyNumberFormat="1" applyFont="1" applyBorder="1" applyAlignment="1">
      <alignment vertical="top" wrapText="1"/>
    </xf>
    <xf numFmtId="169" fontId="8" fillId="0" borderId="7" xfId="11" applyNumberFormat="1" applyFont="1" applyBorder="1" applyAlignment="1">
      <alignment vertical="top" wrapText="1"/>
    </xf>
    <xf numFmtId="169" fontId="8" fillId="0" borderId="3" xfId="11" applyNumberFormat="1" applyFont="1" applyBorder="1" applyAlignment="1">
      <alignment vertical="top" wrapText="1"/>
    </xf>
    <xf numFmtId="169" fontId="8" fillId="0" borderId="2" xfId="11" applyNumberFormat="1" applyFont="1" applyBorder="1" applyAlignment="1">
      <alignment vertical="top" wrapText="1"/>
    </xf>
    <xf numFmtId="169" fontId="7" fillId="0" borderId="29" xfId="11" applyNumberFormat="1" applyFont="1" applyFill="1" applyBorder="1" applyAlignment="1">
      <alignment vertical="top" wrapText="1"/>
    </xf>
    <xf numFmtId="169" fontId="7" fillId="0" borderId="29" xfId="11" applyNumberFormat="1" applyFont="1" applyBorder="1" applyAlignment="1">
      <alignment vertical="top" wrapText="1"/>
    </xf>
    <xf numFmtId="169" fontId="7" fillId="0" borderId="28" xfId="11" applyNumberFormat="1" applyFont="1" applyBorder="1" applyAlignment="1">
      <alignment vertical="top" wrapText="1"/>
    </xf>
    <xf numFmtId="169" fontId="7" fillId="0" borderId="8" xfId="11" applyNumberFormat="1" applyFont="1" applyFill="1" applyBorder="1" applyAlignment="1">
      <alignment vertical="top" wrapText="1"/>
    </xf>
    <xf numFmtId="169" fontId="7" fillId="0" borderId="7" xfId="11" applyNumberFormat="1" applyFont="1" applyBorder="1" applyAlignment="1">
      <alignment vertical="top" wrapText="1"/>
    </xf>
    <xf numFmtId="169" fontId="7" fillId="0" borderId="40" xfId="11" applyNumberFormat="1" applyFont="1" applyFill="1" applyBorder="1" applyAlignment="1">
      <alignment vertical="top" wrapText="1"/>
    </xf>
    <xf numFmtId="169" fontId="7" fillId="0" borderId="40" xfId="11" applyNumberFormat="1" applyFont="1" applyBorder="1" applyAlignment="1">
      <alignment vertical="top" wrapText="1"/>
    </xf>
    <xf numFmtId="169" fontId="7" fillId="0" borderId="39" xfId="11" applyNumberFormat="1" applyFont="1" applyBorder="1" applyAlignment="1">
      <alignment vertical="top" wrapText="1"/>
    </xf>
    <xf numFmtId="168" fontId="8" fillId="0" borderId="49" xfId="11" applyNumberFormat="1" applyFont="1" applyBorder="1" applyAlignment="1">
      <alignment vertical="top" wrapText="1"/>
    </xf>
    <xf numFmtId="168" fontId="8" fillId="0" borderId="44" xfId="11" applyNumberFormat="1" applyFont="1" applyBorder="1" applyAlignment="1">
      <alignment vertical="top" wrapText="1"/>
    </xf>
    <xf numFmtId="169" fontId="8" fillId="0" borderId="49" xfId="11" applyNumberFormat="1" applyFont="1" applyBorder="1" applyAlignment="1">
      <alignment vertical="top" wrapText="1"/>
    </xf>
    <xf numFmtId="169" fontId="8" fillId="0" borderId="44" xfId="11" applyNumberFormat="1" applyFont="1" applyBorder="1" applyAlignment="1">
      <alignment vertical="top" wrapText="1"/>
    </xf>
    <xf numFmtId="168" fontId="8" fillId="0" borderId="30" xfId="11" applyNumberFormat="1" applyFont="1" applyBorder="1" applyAlignment="1">
      <alignment vertical="top" wrapText="1"/>
    </xf>
    <xf numFmtId="169" fontId="8" fillId="0" borderId="30" xfId="11" applyNumberFormat="1" applyFont="1" applyBorder="1" applyAlignment="1">
      <alignment vertical="top" wrapText="1"/>
    </xf>
    <xf numFmtId="168" fontId="8" fillId="0" borderId="29" xfId="11" applyNumberFormat="1" applyFont="1" applyFill="1" applyBorder="1" applyAlignment="1">
      <alignment vertical="top" wrapText="1"/>
    </xf>
    <xf numFmtId="168" fontId="8" fillId="0" borderId="8" xfId="11" applyNumberFormat="1" applyFont="1" applyFill="1" applyBorder="1" applyAlignment="1">
      <alignment vertical="top" wrapText="1"/>
    </xf>
    <xf numFmtId="168" fontId="8" fillId="0" borderId="3" xfId="11" applyNumberFormat="1" applyFont="1" applyFill="1" applyBorder="1" applyAlignment="1">
      <alignment vertical="top" wrapText="1"/>
    </xf>
    <xf numFmtId="168" fontId="8" fillId="0" borderId="4" xfId="11" applyNumberFormat="1" applyFont="1" applyFill="1" applyBorder="1" applyAlignment="1">
      <alignment vertical="top" wrapText="1"/>
    </xf>
    <xf numFmtId="168" fontId="7" fillId="0" borderId="3" xfId="11" applyNumberFormat="1" applyFont="1" applyFill="1" applyBorder="1" applyAlignment="1">
      <alignment vertical="top" wrapText="1"/>
    </xf>
    <xf numFmtId="169" fontId="8" fillId="0" borderId="29" xfId="11" applyNumberFormat="1" applyFont="1" applyFill="1" applyBorder="1" applyAlignment="1">
      <alignment vertical="top" wrapText="1"/>
    </xf>
    <xf numFmtId="169" fontId="8" fillId="0" borderId="8" xfId="11" applyNumberFormat="1" applyFont="1" applyFill="1" applyBorder="1" applyAlignment="1">
      <alignment vertical="top" wrapText="1"/>
    </xf>
    <xf numFmtId="169" fontId="8" fillId="0" borderId="3" xfId="11" applyNumberFormat="1" applyFont="1" applyFill="1" applyBorder="1" applyAlignment="1">
      <alignment vertical="top" wrapText="1"/>
    </xf>
    <xf numFmtId="169" fontId="8" fillId="0" borderId="4" xfId="11" applyNumberFormat="1" applyFont="1" applyFill="1" applyBorder="1" applyAlignment="1">
      <alignment vertical="top" wrapText="1"/>
    </xf>
    <xf numFmtId="169" fontId="7" fillId="0" borderId="3" xfId="11" applyNumberFormat="1" applyFont="1" applyFill="1" applyBorder="1" applyAlignment="1">
      <alignment vertical="top" wrapText="1"/>
    </xf>
    <xf numFmtId="168" fontId="8" fillId="2" borderId="84" xfId="11" applyNumberFormat="1" applyFont="1" applyFill="1" applyBorder="1" applyAlignment="1">
      <alignment vertical="top" wrapText="1"/>
    </xf>
    <xf numFmtId="168" fontId="8" fillId="0" borderId="84" xfId="11" applyNumberFormat="1" applyFont="1" applyFill="1" applyBorder="1" applyAlignment="1">
      <alignment vertical="top" wrapText="1"/>
    </xf>
    <xf numFmtId="168" fontId="7" fillId="2" borderId="84" xfId="11" applyNumberFormat="1" applyFont="1" applyFill="1" applyBorder="1" applyAlignment="1">
      <alignment vertical="top" wrapText="1"/>
    </xf>
    <xf numFmtId="169" fontId="8" fillId="2" borderId="84" xfId="11" applyNumberFormat="1" applyFont="1" applyFill="1" applyBorder="1" applyAlignment="1">
      <alignment vertical="top" wrapText="1"/>
    </xf>
    <xf numFmtId="169" fontId="8" fillId="0" borderId="84" xfId="11" applyNumberFormat="1" applyFont="1" applyFill="1" applyBorder="1" applyAlignment="1">
      <alignment vertical="top" wrapText="1"/>
    </xf>
    <xf numFmtId="169" fontId="7" fillId="2" borderId="84" xfId="11" applyNumberFormat="1" applyFont="1" applyFill="1" applyBorder="1" applyAlignment="1">
      <alignment vertical="top" wrapText="1"/>
    </xf>
    <xf numFmtId="168" fontId="7" fillId="0" borderId="84" xfId="11" applyNumberFormat="1" applyFont="1" applyFill="1" applyBorder="1" applyAlignment="1">
      <alignment vertical="top" wrapText="1"/>
    </xf>
    <xf numFmtId="169" fontId="7" fillId="0" borderId="84" xfId="11" applyNumberFormat="1" applyFont="1" applyFill="1" applyBorder="1" applyAlignment="1">
      <alignment vertical="top" wrapText="1"/>
    </xf>
    <xf numFmtId="168" fontId="7" fillId="0" borderId="87" xfId="11" applyNumberFormat="1" applyFont="1" applyFill="1" applyBorder="1" applyAlignment="1">
      <alignment vertical="top" wrapText="1"/>
    </xf>
    <xf numFmtId="169" fontId="7" fillId="0" borderId="87" xfId="11" applyNumberFormat="1" applyFont="1" applyFill="1" applyBorder="1" applyAlignment="1">
      <alignment vertical="top" wrapText="1"/>
    </xf>
    <xf numFmtId="169" fontId="8" fillId="2" borderId="86" xfId="11" applyNumberFormat="1" applyFont="1" applyFill="1" applyBorder="1" applyAlignment="1">
      <alignment vertical="top" wrapText="1"/>
    </xf>
    <xf numFmtId="169" fontId="7" fillId="2" borderId="86" xfId="11" applyNumberFormat="1" applyFont="1" applyFill="1" applyBorder="1" applyAlignment="1">
      <alignment vertical="top" wrapText="1"/>
    </xf>
    <xf numFmtId="168" fontId="8" fillId="0" borderId="80" xfId="11" applyNumberFormat="1" applyFont="1" applyFill="1" applyBorder="1" applyAlignment="1">
      <alignment vertical="top" wrapText="1"/>
    </xf>
    <xf numFmtId="168" fontId="7" fillId="0" borderId="80" xfId="11" applyNumberFormat="1" applyFont="1" applyFill="1" applyBorder="1" applyAlignment="1">
      <alignment vertical="top" wrapText="1"/>
    </xf>
    <xf numFmtId="169" fontId="8" fillId="0" borderId="80" xfId="11" applyNumberFormat="1" applyFont="1" applyFill="1" applyBorder="1" applyAlignment="1">
      <alignment vertical="top" wrapText="1"/>
    </xf>
    <xf numFmtId="169" fontId="7" fillId="0" borderId="80" xfId="11" applyNumberFormat="1" applyFont="1" applyFill="1" applyBorder="1" applyAlignment="1">
      <alignment vertical="top" wrapText="1"/>
    </xf>
    <xf numFmtId="168" fontId="7" fillId="0" borderId="78" xfId="11" applyNumberFormat="1" applyFont="1" applyFill="1" applyBorder="1" applyAlignment="1">
      <alignment vertical="top" wrapText="1"/>
    </xf>
    <xf numFmtId="169" fontId="7" fillId="0" borderId="78" xfId="11" applyNumberFormat="1" applyFont="1" applyFill="1" applyBorder="1" applyAlignment="1">
      <alignment vertical="top" wrapText="1"/>
    </xf>
    <xf numFmtId="169" fontId="8" fillId="0" borderId="98" xfId="11" applyNumberFormat="1" applyFont="1" applyFill="1" applyBorder="1" applyAlignment="1">
      <alignment vertical="top" wrapText="1"/>
    </xf>
    <xf numFmtId="169" fontId="8" fillId="0" borderId="20" xfId="11" applyNumberFormat="1" applyFont="1" applyFill="1" applyBorder="1" applyAlignment="1">
      <alignment vertical="top" wrapText="1"/>
    </xf>
    <xf numFmtId="169" fontId="7" fillId="0" borderId="20" xfId="11" applyNumberFormat="1" applyFont="1" applyFill="1" applyBorder="1" applyAlignment="1">
      <alignment vertical="top" wrapText="1"/>
    </xf>
    <xf numFmtId="169" fontId="7" fillId="0" borderId="21" xfId="11" applyNumberFormat="1" applyFont="1" applyFill="1" applyBorder="1" applyAlignment="1">
      <alignment vertical="top" wrapText="1"/>
    </xf>
    <xf numFmtId="0" fontId="8" fillId="3" borderId="18" xfId="0" applyFont="1" applyFill="1" applyBorder="1" applyAlignment="1">
      <alignment horizontal="center" vertical="center" wrapText="1"/>
    </xf>
    <xf numFmtId="3" fontId="8" fillId="0" borderId="52" xfId="0" applyNumberFormat="1" applyFont="1" applyFill="1" applyBorder="1" applyAlignment="1">
      <alignment vertical="top" wrapText="1"/>
    </xf>
    <xf numFmtId="3" fontId="8" fillId="0" borderId="51" xfId="0" applyNumberFormat="1" applyFont="1" applyFill="1" applyBorder="1" applyAlignment="1">
      <alignment vertical="top" wrapText="1"/>
    </xf>
    <xf numFmtId="3" fontId="7" fillId="0" borderId="52" xfId="0" applyNumberFormat="1" applyFont="1" applyFill="1" applyBorder="1" applyAlignment="1">
      <alignment vertical="top" wrapText="1"/>
    </xf>
    <xf numFmtId="3" fontId="7" fillId="0" borderId="51" xfId="0" applyNumberFormat="1" applyFont="1" applyFill="1" applyBorder="1" applyAlignment="1">
      <alignment vertical="top" wrapText="1"/>
    </xf>
    <xf numFmtId="3" fontId="7" fillId="0" borderId="57" xfId="0" applyNumberFormat="1" applyFont="1" applyFill="1" applyBorder="1" applyAlignment="1">
      <alignment vertical="top" wrapText="1"/>
    </xf>
    <xf numFmtId="3" fontId="7" fillId="0" borderId="56" xfId="0" applyNumberFormat="1" applyFont="1" applyFill="1" applyBorder="1" applyAlignment="1">
      <alignment vertical="top" wrapText="1"/>
    </xf>
    <xf numFmtId="3" fontId="7" fillId="0" borderId="61" xfId="0" applyNumberFormat="1" applyFont="1" applyFill="1" applyBorder="1" applyAlignment="1">
      <alignment vertical="top" wrapText="1"/>
    </xf>
    <xf numFmtId="3" fontId="7" fillId="0" borderId="60" xfId="0" applyNumberFormat="1" applyFont="1" applyFill="1" applyBorder="1" applyAlignment="1">
      <alignment vertical="top" wrapText="1"/>
    </xf>
    <xf numFmtId="0" fontId="3" fillId="0" borderId="0" xfId="0" applyFont="1"/>
    <xf numFmtId="0" fontId="3" fillId="0" borderId="0" xfId="12" applyFont="1"/>
    <xf numFmtId="0" fontId="4" fillId="0" borderId="0" xfId="13" applyFont="1"/>
    <xf numFmtId="167" fontId="24" fillId="6" borderId="73" xfId="0" applyNumberFormat="1" applyFont="1" applyFill="1" applyBorder="1" applyAlignment="1">
      <alignment horizontal="left" vertical="top"/>
    </xf>
    <xf numFmtId="166" fontId="25" fillId="5" borderId="73" xfId="6" applyNumberFormat="1" applyFont="1" applyFill="1" applyBorder="1" applyAlignment="1">
      <alignment horizontal="right"/>
    </xf>
    <xf numFmtId="0" fontId="24" fillId="6" borderId="73" xfId="0" applyFont="1" applyFill="1" applyBorder="1" applyAlignment="1">
      <alignment horizontal="left" vertical="top"/>
    </xf>
    <xf numFmtId="166" fontId="25" fillId="0" borderId="73" xfId="6" applyNumberFormat="1" applyFont="1" applyFill="1" applyBorder="1" applyAlignment="1">
      <alignment horizontal="right"/>
    </xf>
    <xf numFmtId="169" fontId="8" fillId="2" borderId="98" xfId="11" applyNumberFormat="1" applyFont="1" applyFill="1" applyBorder="1" applyAlignment="1">
      <alignment vertical="top" wrapText="1"/>
    </xf>
    <xf numFmtId="169" fontId="8" fillId="2" borderId="99" xfId="11" applyNumberFormat="1" applyFont="1" applyFill="1" applyBorder="1" applyAlignment="1">
      <alignment vertical="top" wrapText="1"/>
    </xf>
    <xf numFmtId="169" fontId="8" fillId="0" borderId="99" xfId="11" applyNumberFormat="1" applyFont="1" applyFill="1" applyBorder="1" applyAlignment="1">
      <alignment vertical="top" wrapText="1"/>
    </xf>
    <xf numFmtId="1" fontId="3" fillId="2" borderId="0" xfId="0" applyNumberFormat="1" applyFont="1" applyFill="1"/>
    <xf numFmtId="169" fontId="7" fillId="2" borderId="99" xfId="11" applyNumberFormat="1" applyFont="1" applyFill="1" applyBorder="1" applyAlignment="1">
      <alignment vertical="top" wrapText="1"/>
    </xf>
    <xf numFmtId="169" fontId="7" fillId="2" borderId="33" xfId="11" applyNumberFormat="1" applyFont="1" applyFill="1" applyBorder="1" applyAlignment="1">
      <alignment vertical="top" wrapText="1"/>
    </xf>
    <xf numFmtId="169" fontId="7" fillId="0" borderId="98" xfId="11" applyNumberFormat="1" applyFont="1" applyFill="1" applyBorder="1" applyAlignment="1">
      <alignment vertical="top" wrapText="1"/>
    </xf>
    <xf numFmtId="3" fontId="7" fillId="0" borderId="81" xfId="0" applyNumberFormat="1" applyFont="1" applyFill="1" applyBorder="1" applyAlignment="1">
      <alignment vertical="top" wrapText="1"/>
    </xf>
    <xf numFmtId="3" fontId="7" fillId="0" borderId="5" xfId="0" applyNumberFormat="1" applyFont="1" applyFill="1" applyBorder="1" applyAlignment="1">
      <alignment vertical="top" wrapText="1"/>
    </xf>
    <xf numFmtId="0" fontId="8" fillId="0" borderId="4" xfId="11" applyNumberFormat="1" applyFont="1" applyFill="1" applyBorder="1"/>
    <xf numFmtId="3" fontId="8" fillId="4" borderId="14"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4" borderId="13" xfId="0" applyNumberFormat="1" applyFont="1" applyFill="1" applyBorder="1" applyAlignment="1">
      <alignment horizontal="center" vertical="center" wrapText="1"/>
    </xf>
    <xf numFmtId="3" fontId="7" fillId="4" borderId="66" xfId="0" applyNumberFormat="1" applyFont="1" applyFill="1" applyBorder="1" applyAlignment="1">
      <alignment horizontal="center" vertical="center" wrapText="1"/>
    </xf>
    <xf numFmtId="3" fontId="7" fillId="4" borderId="64" xfId="0" applyNumberFormat="1" applyFont="1" applyFill="1" applyBorder="1" applyAlignment="1">
      <alignment horizontal="center" vertical="center" wrapText="1"/>
    </xf>
    <xf numFmtId="3" fontId="7" fillId="4" borderId="62" xfId="0" applyNumberFormat="1" applyFont="1" applyFill="1" applyBorder="1" applyAlignment="1">
      <alignment horizontal="center" vertical="center" wrapText="1"/>
    </xf>
    <xf numFmtId="3" fontId="7" fillId="4" borderId="55" xfId="0" applyNumberFormat="1" applyFont="1" applyFill="1" applyBorder="1" applyAlignment="1">
      <alignment horizontal="center" vertical="center" wrapText="1"/>
    </xf>
    <xf numFmtId="3" fontId="7" fillId="4" borderId="54"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3" fontId="7" fillId="4" borderId="9" xfId="0" applyNumberFormat="1" applyFont="1" applyFill="1" applyBorder="1" applyAlignment="1">
      <alignment horizontal="center" vertical="center" wrapText="1"/>
    </xf>
    <xf numFmtId="3" fontId="7" fillId="4" borderId="59" xfId="0" applyNumberFormat="1" applyFont="1" applyFill="1" applyBorder="1" applyAlignment="1">
      <alignment horizontal="center" vertical="center" wrapText="1"/>
    </xf>
    <xf numFmtId="3" fontId="7" fillId="4" borderId="58" xfId="0" applyNumberFormat="1" applyFont="1" applyFill="1" applyBorder="1" applyAlignment="1">
      <alignment horizontal="center" vertical="center" wrapText="1"/>
    </xf>
    <xf numFmtId="3" fontId="8" fillId="4" borderId="68" xfId="0" applyNumberFormat="1" applyFont="1" applyFill="1" applyBorder="1" applyAlignment="1">
      <alignment horizontal="center" vertical="center" wrapText="1"/>
    </xf>
    <xf numFmtId="3" fontId="8" fillId="4" borderId="65" xfId="0" applyNumberFormat="1" applyFont="1" applyFill="1" applyBorder="1" applyAlignment="1">
      <alignment horizontal="center" vertical="center" wrapText="1"/>
    </xf>
    <xf numFmtId="3" fontId="8" fillId="4" borderId="63" xfId="0" applyNumberFormat="1" applyFont="1" applyFill="1" applyBorder="1" applyAlignment="1">
      <alignment horizontal="center" vertical="center" wrapText="1"/>
    </xf>
    <xf numFmtId="3" fontId="8" fillId="4" borderId="66" xfId="0" applyNumberFormat="1" applyFont="1" applyFill="1" applyBorder="1" applyAlignment="1">
      <alignment horizontal="center" vertical="center" wrapText="1"/>
    </xf>
    <xf numFmtId="3" fontId="8" fillId="4" borderId="64" xfId="0" applyNumberFormat="1" applyFont="1" applyFill="1" applyBorder="1" applyAlignment="1">
      <alignment horizontal="center" vertical="center" wrapText="1"/>
    </xf>
    <xf numFmtId="3" fontId="8" fillId="4" borderId="53" xfId="0" applyNumberFormat="1" applyFont="1" applyFill="1" applyBorder="1" applyAlignment="1">
      <alignment horizontal="center" vertical="center" wrapText="1"/>
    </xf>
    <xf numFmtId="3" fontId="8" fillId="4" borderId="69" xfId="0" applyNumberFormat="1" applyFont="1" applyFill="1" applyBorder="1" applyAlignment="1">
      <alignment horizontal="center" vertical="center" wrapText="1"/>
    </xf>
    <xf numFmtId="0" fontId="11" fillId="2" borderId="0" xfId="0" applyFont="1" applyFill="1" applyAlignment="1">
      <alignment horizontal="center" wrapText="1"/>
    </xf>
    <xf numFmtId="0" fontId="4" fillId="2" borderId="0" xfId="0" applyFont="1" applyFill="1" applyAlignment="1">
      <alignment horizontal="left" vertical="center" wrapText="1"/>
    </xf>
    <xf numFmtId="0" fontId="4" fillId="2" borderId="0" xfId="0" applyFont="1" applyFill="1" applyAlignment="1">
      <alignment horizontal="left" wrapText="1"/>
    </xf>
    <xf numFmtId="3" fontId="8" fillId="4" borderId="67" xfId="0" applyNumberFormat="1" applyFont="1" applyFill="1" applyBorder="1" applyAlignment="1">
      <alignment horizontal="center" vertical="center" wrapText="1"/>
    </xf>
    <xf numFmtId="3" fontId="7" fillId="4" borderId="38" xfId="0" applyNumberFormat="1" applyFont="1" applyFill="1" applyBorder="1" applyAlignment="1">
      <alignment horizontal="center" vertical="center" wrapText="1"/>
    </xf>
    <xf numFmtId="3" fontId="7" fillId="4" borderId="37"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4" fillId="2" borderId="0" xfId="0" applyFont="1" applyFill="1" applyAlignment="1">
      <alignment horizontal="left" vertical="top" wrapText="1"/>
    </xf>
    <xf numFmtId="0" fontId="3" fillId="0" borderId="0" xfId="12" applyFont="1" applyAlignment="1">
      <alignment horizontal="left" vertical="center" wrapText="1"/>
    </xf>
    <xf numFmtId="0" fontId="16" fillId="6" borderId="73" xfId="6" applyFont="1" applyFill="1" applyBorder="1" applyAlignment="1">
      <alignment horizontal="center" wrapText="1"/>
    </xf>
    <xf numFmtId="0" fontId="16" fillId="6" borderId="73" xfId="6" applyFont="1" applyFill="1" applyBorder="1" applyAlignment="1">
      <alignment horizontal="center"/>
    </xf>
    <xf numFmtId="0" fontId="16" fillId="6" borderId="77" xfId="6" applyFont="1" applyFill="1" applyBorder="1" applyAlignment="1">
      <alignment horizontal="center"/>
    </xf>
    <xf numFmtId="0" fontId="16" fillId="6" borderId="76" xfId="6" applyFont="1" applyFill="1" applyBorder="1" applyAlignment="1">
      <alignment horizontal="center"/>
    </xf>
    <xf numFmtId="0" fontId="7" fillId="3" borderId="36"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38" xfId="1" applyFont="1" applyFill="1" applyBorder="1" applyAlignment="1">
      <alignment horizontal="center" vertical="center" wrapText="1"/>
    </xf>
    <xf numFmtId="0" fontId="8" fillId="3" borderId="37" xfId="1"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4" xfId="1" applyFont="1" applyFill="1" applyBorder="1" applyAlignment="1">
      <alignment horizontal="center" vertical="top" wrapText="1"/>
    </xf>
    <xf numFmtId="0" fontId="8" fillId="3" borderId="13" xfId="1" applyFont="1" applyFill="1" applyBorder="1" applyAlignment="1">
      <alignment horizontal="center" vertical="top" wrapText="1"/>
    </xf>
    <xf numFmtId="0" fontId="8" fillId="3" borderId="10" xfId="1" applyFont="1" applyFill="1" applyBorder="1" applyAlignment="1">
      <alignment horizontal="center" vertical="top" wrapText="1"/>
    </xf>
    <xf numFmtId="0" fontId="8" fillId="3" borderId="9" xfId="1" applyFont="1" applyFill="1" applyBorder="1" applyAlignment="1">
      <alignment horizontal="center" vertical="top" wrapText="1"/>
    </xf>
    <xf numFmtId="0" fontId="8" fillId="3" borderId="38" xfId="1" applyFont="1" applyFill="1" applyBorder="1" applyAlignment="1">
      <alignment horizontal="center" vertical="top" wrapText="1"/>
    </xf>
    <xf numFmtId="0" fontId="8" fillId="3" borderId="37" xfId="1" applyFont="1" applyFill="1" applyBorder="1" applyAlignment="1">
      <alignment horizontal="center" vertical="top" wrapText="1"/>
    </xf>
    <xf numFmtId="49" fontId="4" fillId="2" borderId="0" xfId="0" applyNumberFormat="1" applyFont="1" applyFill="1" applyAlignment="1">
      <alignment horizontal="left"/>
    </xf>
    <xf numFmtId="0" fontId="7" fillId="3" borderId="38" xfId="1" applyFont="1" applyFill="1" applyBorder="1" applyAlignment="1">
      <alignment horizontal="center" vertical="top" wrapText="1"/>
    </xf>
    <xf numFmtId="0" fontId="7" fillId="3" borderId="81" xfId="1" applyFont="1" applyFill="1" applyBorder="1" applyAlignment="1">
      <alignment horizontal="center" vertical="top" wrapText="1"/>
    </xf>
    <xf numFmtId="0" fontId="7" fillId="3" borderId="37" xfId="1" applyFont="1" applyFill="1" applyBorder="1" applyAlignment="1">
      <alignment horizontal="center" vertical="top" wrapText="1"/>
    </xf>
    <xf numFmtId="3" fontId="8" fillId="4" borderId="94" xfId="0" applyNumberFormat="1"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86"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2" borderId="0" xfId="0" applyFont="1" applyFill="1" applyBorder="1" applyAlignment="1">
      <alignment horizontal="left" wrapText="1"/>
    </xf>
    <xf numFmtId="0" fontId="0" fillId="2" borderId="0" xfId="0" applyFill="1" applyBorder="1" applyAlignment="1">
      <alignment horizontal="left" wrapText="1"/>
    </xf>
    <xf numFmtId="0" fontId="7" fillId="3" borderId="14"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2"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8" fillId="3" borderId="23"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7" fillId="3" borderId="36" xfId="1" applyFont="1" applyFill="1" applyBorder="1" applyAlignment="1">
      <alignment horizontal="center" vertical="center"/>
    </xf>
    <xf numFmtId="0" fontId="7" fillId="3" borderId="35" xfId="1" applyFont="1" applyFill="1" applyBorder="1" applyAlignment="1">
      <alignment horizontal="center" vertical="center"/>
    </xf>
    <xf numFmtId="0" fontId="7" fillId="3" borderId="34" xfId="1" applyFont="1" applyFill="1" applyBorder="1" applyAlignment="1">
      <alignment horizontal="center" vertical="center"/>
    </xf>
    <xf numFmtId="0" fontId="8" fillId="0" borderId="1" xfId="1" applyFont="1" applyFill="1" applyBorder="1" applyAlignment="1">
      <alignment horizontal="left" vertical="top" wrapText="1"/>
    </xf>
    <xf numFmtId="0" fontId="8" fillId="3" borderId="6"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36" xfId="1" applyFont="1" applyFill="1" applyBorder="1" applyAlignment="1">
      <alignment horizontal="center" vertical="center"/>
    </xf>
    <xf numFmtId="0" fontId="8" fillId="3" borderId="35" xfId="1" applyFont="1" applyFill="1" applyBorder="1" applyAlignment="1">
      <alignment horizontal="center" vertical="center"/>
    </xf>
    <xf numFmtId="0" fontId="8" fillId="3" borderId="34"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94"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4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46" xfId="1" applyFont="1" applyFill="1" applyBorder="1" applyAlignment="1">
      <alignment horizontal="center" vertical="center" wrapText="1"/>
    </xf>
    <xf numFmtId="0" fontId="7" fillId="3" borderId="42" xfId="1" applyFont="1" applyFill="1" applyBorder="1" applyAlignment="1">
      <alignment horizontal="center" vertical="top" wrapText="1"/>
    </xf>
    <xf numFmtId="0" fontId="7" fillId="3" borderId="41" xfId="1" applyFont="1" applyFill="1" applyBorder="1" applyAlignment="1">
      <alignment horizontal="center" vertical="top" wrapText="1"/>
    </xf>
    <xf numFmtId="0" fontId="7" fillId="3" borderId="10" xfId="1" applyFont="1" applyFill="1" applyBorder="1" applyAlignment="1">
      <alignment horizontal="center" vertical="top" wrapText="1"/>
    </xf>
    <xf numFmtId="0" fontId="7" fillId="3" borderId="9" xfId="1" applyFont="1" applyFill="1" applyBorder="1" applyAlignment="1">
      <alignment horizontal="center" vertical="top" wrapText="1"/>
    </xf>
    <xf numFmtId="0" fontId="7" fillId="3" borderId="32"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8" fillId="3" borderId="31" xfId="1" applyFont="1" applyFill="1" applyBorder="1" applyAlignment="1">
      <alignment horizontal="center" vertical="center" wrapText="1"/>
    </xf>
    <xf numFmtId="0" fontId="7" fillId="3" borderId="14" xfId="1" applyFont="1" applyFill="1" applyBorder="1" applyAlignment="1">
      <alignment horizontal="center" vertical="top" wrapText="1"/>
    </xf>
    <xf numFmtId="0" fontId="7" fillId="3" borderId="13" xfId="1" applyFont="1" applyFill="1" applyBorder="1" applyAlignment="1">
      <alignment horizontal="center" vertical="top" wrapText="1"/>
    </xf>
    <xf numFmtId="0" fontId="7" fillId="3" borderId="6" xfId="1" applyFont="1" applyFill="1" applyBorder="1" applyAlignment="1">
      <alignment horizontal="center" vertical="top" wrapText="1"/>
    </xf>
    <xf numFmtId="0" fontId="7" fillId="3" borderId="5" xfId="1" applyFont="1" applyFill="1" applyBorder="1" applyAlignment="1">
      <alignment horizontal="center" vertical="top" wrapText="1"/>
    </xf>
    <xf numFmtId="0" fontId="11" fillId="2" borderId="0" xfId="0" applyFont="1" applyFill="1" applyAlignment="1">
      <alignment horizontal="left" wrapText="1"/>
    </xf>
    <xf numFmtId="0" fontId="8" fillId="3" borderId="14" xfId="0" applyFont="1" applyFill="1" applyBorder="1" applyAlignment="1">
      <alignment horizontal="center"/>
    </xf>
    <xf numFmtId="0" fontId="8" fillId="3" borderId="13" xfId="0" applyFont="1" applyFill="1" applyBorder="1" applyAlignment="1">
      <alignment horizontal="center"/>
    </xf>
    <xf numFmtId="0" fontId="4" fillId="2" borderId="0" xfId="0" applyFont="1" applyFill="1" applyAlignment="1">
      <alignment horizontal="left"/>
    </xf>
    <xf numFmtId="0" fontId="8" fillId="3" borderId="8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0" xfId="0" applyFont="1" applyFill="1" applyBorder="1" applyAlignment="1">
      <alignment horizontal="center"/>
    </xf>
    <xf numFmtId="0" fontId="8" fillId="3" borderId="0" xfId="0" applyFont="1" applyFill="1" applyBorder="1" applyAlignment="1">
      <alignment horizontal="center"/>
    </xf>
    <xf numFmtId="0" fontId="8" fillId="3" borderId="9" xfId="0" applyFont="1" applyFill="1" applyBorder="1" applyAlignment="1">
      <alignment horizontal="center"/>
    </xf>
    <xf numFmtId="0" fontId="7" fillId="3" borderId="71" xfId="0" applyFont="1" applyFill="1" applyBorder="1" applyAlignment="1">
      <alignment horizontal="center" vertical="top" wrapText="1"/>
    </xf>
    <xf numFmtId="0" fontId="7" fillId="3" borderId="18" xfId="0" applyFont="1" applyFill="1" applyBorder="1" applyAlignment="1">
      <alignment horizontal="center" vertical="top" wrapText="1"/>
    </xf>
    <xf numFmtId="0" fontId="7" fillId="3" borderId="86" xfId="0" applyFont="1" applyFill="1" applyBorder="1" applyAlignment="1">
      <alignment horizontal="center" vertical="top" wrapText="1"/>
    </xf>
    <xf numFmtId="0" fontId="8" fillId="3" borderId="30"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29" xfId="0" applyFont="1" applyFill="1" applyBorder="1" applyAlignment="1">
      <alignment horizontal="center" vertical="center" wrapText="1"/>
    </xf>
  </cellXfs>
  <cellStyles count="14">
    <cellStyle name="Lien hypertexte 3" xfId="13"/>
    <cellStyle name="Milliers" xfId="11" builtinId="3"/>
    <cellStyle name="Normal" xfId="0" builtinId="0"/>
    <cellStyle name="Normal 11" xfId="3"/>
    <cellStyle name="Normal 11 2" xfId="5"/>
    <cellStyle name="Normal 12" xfId="4"/>
    <cellStyle name="Normal 13" xfId="6"/>
    <cellStyle name="Normal 2" xfId="7"/>
    <cellStyle name="Normal 2 2" xfId="1"/>
    <cellStyle name="Normal 3 2" xfId="9"/>
    <cellStyle name="Normal 4" xfId="12"/>
    <cellStyle name="Normal 5 2" xfId="2"/>
    <cellStyle name="Normal 6" xfId="8"/>
    <cellStyle name="Normal 7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non enseignants (sans les apprentis)</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'Fig3.1'!$A$85:$A$137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'Fig3.1'!$B$85:$B$137</c:f>
              <c:numCache>
                <c:formatCode>#######0</c:formatCode>
                <c:ptCount val="53"/>
                <c:pt idx="0">
                  <c:v>90</c:v>
                </c:pt>
                <c:pt idx="1">
                  <c:v>537</c:v>
                </c:pt>
                <c:pt idx="2">
                  <c:v>1517</c:v>
                </c:pt>
                <c:pt idx="3">
                  <c:v>2583</c:v>
                </c:pt>
                <c:pt idx="4">
                  <c:v>3304</c:v>
                </c:pt>
                <c:pt idx="5">
                  <c:v>3741</c:v>
                </c:pt>
                <c:pt idx="6">
                  <c:v>4032</c:v>
                </c:pt>
                <c:pt idx="7">
                  <c:v>3892</c:v>
                </c:pt>
                <c:pt idx="8">
                  <c:v>3652</c:v>
                </c:pt>
                <c:pt idx="9">
                  <c:v>3535</c:v>
                </c:pt>
                <c:pt idx="10">
                  <c:v>3336</c:v>
                </c:pt>
                <c:pt idx="11">
                  <c:v>3316</c:v>
                </c:pt>
                <c:pt idx="12">
                  <c:v>3505</c:v>
                </c:pt>
                <c:pt idx="13">
                  <c:v>3711</c:v>
                </c:pt>
                <c:pt idx="14">
                  <c:v>4056</c:v>
                </c:pt>
                <c:pt idx="15">
                  <c:v>4369</c:v>
                </c:pt>
                <c:pt idx="16">
                  <c:v>4708</c:v>
                </c:pt>
                <c:pt idx="17">
                  <c:v>4892</c:v>
                </c:pt>
                <c:pt idx="18">
                  <c:v>5279</c:v>
                </c:pt>
                <c:pt idx="19">
                  <c:v>5526</c:v>
                </c:pt>
                <c:pt idx="20">
                  <c:v>5541</c:v>
                </c:pt>
                <c:pt idx="21">
                  <c:v>5694</c:v>
                </c:pt>
                <c:pt idx="22">
                  <c:v>5936</c:v>
                </c:pt>
                <c:pt idx="23">
                  <c:v>6415</c:v>
                </c:pt>
                <c:pt idx="24">
                  <c:v>6488</c:v>
                </c:pt>
                <c:pt idx="25">
                  <c:v>6411</c:v>
                </c:pt>
                <c:pt idx="26">
                  <c:v>6346</c:v>
                </c:pt>
                <c:pt idx="27">
                  <c:v>6659</c:v>
                </c:pt>
                <c:pt idx="28">
                  <c:v>6599</c:v>
                </c:pt>
                <c:pt idx="29">
                  <c:v>6960</c:v>
                </c:pt>
                <c:pt idx="30">
                  <c:v>7222</c:v>
                </c:pt>
                <c:pt idx="31">
                  <c:v>7713</c:v>
                </c:pt>
                <c:pt idx="32">
                  <c:v>7521</c:v>
                </c:pt>
                <c:pt idx="33">
                  <c:v>7539</c:v>
                </c:pt>
                <c:pt idx="34">
                  <c:v>7218</c:v>
                </c:pt>
                <c:pt idx="35">
                  <c:v>7050</c:v>
                </c:pt>
                <c:pt idx="36">
                  <c:v>6739</c:v>
                </c:pt>
                <c:pt idx="37">
                  <c:v>6546</c:v>
                </c:pt>
                <c:pt idx="38">
                  <c:v>6512</c:v>
                </c:pt>
                <c:pt idx="39">
                  <c:v>6370</c:v>
                </c:pt>
                <c:pt idx="40">
                  <c:v>6378</c:v>
                </c:pt>
                <c:pt idx="41">
                  <c:v>6162</c:v>
                </c:pt>
                <c:pt idx="42">
                  <c:v>5725</c:v>
                </c:pt>
                <c:pt idx="43">
                  <c:v>5209</c:v>
                </c:pt>
                <c:pt idx="44">
                  <c:v>3247</c:v>
                </c:pt>
                <c:pt idx="45">
                  <c:v>2196</c:v>
                </c:pt>
                <c:pt idx="46">
                  <c:v>1470</c:v>
                </c:pt>
                <c:pt idx="47">
                  <c:v>961</c:v>
                </c:pt>
                <c:pt idx="48">
                  <c:v>586</c:v>
                </c:pt>
                <c:pt idx="49">
                  <c:v>222</c:v>
                </c:pt>
                <c:pt idx="50">
                  <c:v>73</c:v>
                </c:pt>
                <c:pt idx="51">
                  <c:v>27</c:v>
                </c:pt>
                <c:pt idx="52">
                  <c:v>15</c:v>
                </c:pt>
              </c:numCache>
            </c:numRef>
          </c:val>
          <c:extLst>
            <c:ext xmlns:c16="http://schemas.microsoft.com/office/drawing/2014/chart" uri="{C3380CC4-5D6E-409C-BE32-E72D297353CC}">
              <c16:uniqueId val="{00000000-6DD1-4D81-81EC-2422CAC31EBC}"/>
            </c:ext>
          </c:extLst>
        </c:ser>
        <c:dLbls>
          <c:showLegendKey val="0"/>
          <c:showVal val="0"/>
          <c:showCatName val="0"/>
          <c:showSerName val="0"/>
          <c:showPercent val="0"/>
          <c:showBubbleSize val="0"/>
        </c:dLbls>
        <c:gapWidth val="50"/>
        <c:overlap val="61"/>
        <c:axId val="132801280"/>
        <c:axId val="132802816"/>
      </c:barChart>
      <c:barChart>
        <c:barDir val="bar"/>
        <c:grouping val="clustered"/>
        <c:varyColors val="0"/>
        <c:ser>
          <c:idx val="1"/>
          <c:order val="0"/>
          <c:spPr>
            <a:solidFill>
              <a:srgbClr val="ED7D31"/>
            </a:solidFill>
          </c:spPr>
          <c:invertIfNegative val="0"/>
          <c:cat>
            <c:numRef>
              <c:f>'Fig3.1'!$A$85:$A$137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'Fig3.1'!$C$85:$C$137</c:f>
              <c:numCache>
                <c:formatCode>#######0</c:formatCode>
                <c:ptCount val="53"/>
                <c:pt idx="0">
                  <c:v>55</c:v>
                </c:pt>
                <c:pt idx="1">
                  <c:v>371</c:v>
                </c:pt>
                <c:pt idx="2">
                  <c:v>926</c:v>
                </c:pt>
                <c:pt idx="3">
                  <c:v>1659</c:v>
                </c:pt>
                <c:pt idx="4">
                  <c:v>2059</c:v>
                </c:pt>
                <c:pt idx="5">
                  <c:v>2216</c:v>
                </c:pt>
                <c:pt idx="6">
                  <c:v>2278</c:v>
                </c:pt>
                <c:pt idx="7">
                  <c:v>2132</c:v>
                </c:pt>
                <c:pt idx="8">
                  <c:v>1905</c:v>
                </c:pt>
                <c:pt idx="9">
                  <c:v>1674</c:v>
                </c:pt>
                <c:pt idx="10">
                  <c:v>1505</c:v>
                </c:pt>
                <c:pt idx="11">
                  <c:v>1318</c:v>
                </c:pt>
                <c:pt idx="12">
                  <c:v>1248</c:v>
                </c:pt>
                <c:pt idx="13">
                  <c:v>1153</c:v>
                </c:pt>
                <c:pt idx="14">
                  <c:v>1036</c:v>
                </c:pt>
                <c:pt idx="15">
                  <c:v>926</c:v>
                </c:pt>
                <c:pt idx="16">
                  <c:v>978</c:v>
                </c:pt>
                <c:pt idx="17">
                  <c:v>930</c:v>
                </c:pt>
                <c:pt idx="18">
                  <c:v>896</c:v>
                </c:pt>
                <c:pt idx="19">
                  <c:v>898</c:v>
                </c:pt>
                <c:pt idx="20">
                  <c:v>923</c:v>
                </c:pt>
                <c:pt idx="21">
                  <c:v>901</c:v>
                </c:pt>
                <c:pt idx="22">
                  <c:v>908</c:v>
                </c:pt>
                <c:pt idx="23">
                  <c:v>936</c:v>
                </c:pt>
                <c:pt idx="24">
                  <c:v>1015</c:v>
                </c:pt>
                <c:pt idx="25">
                  <c:v>1078</c:v>
                </c:pt>
                <c:pt idx="26">
                  <c:v>1113</c:v>
                </c:pt>
                <c:pt idx="27">
                  <c:v>1119</c:v>
                </c:pt>
                <c:pt idx="28">
                  <c:v>1192</c:v>
                </c:pt>
                <c:pt idx="29">
                  <c:v>1246</c:v>
                </c:pt>
                <c:pt idx="30">
                  <c:v>1339</c:v>
                </c:pt>
                <c:pt idx="31">
                  <c:v>1573</c:v>
                </c:pt>
                <c:pt idx="32">
                  <c:v>1470</c:v>
                </c:pt>
                <c:pt idx="33">
                  <c:v>1603</c:v>
                </c:pt>
                <c:pt idx="34">
                  <c:v>1496</c:v>
                </c:pt>
                <c:pt idx="35">
                  <c:v>1460</c:v>
                </c:pt>
                <c:pt idx="36">
                  <c:v>1435</c:v>
                </c:pt>
                <c:pt idx="37">
                  <c:v>1323</c:v>
                </c:pt>
                <c:pt idx="38">
                  <c:v>1411</c:v>
                </c:pt>
                <c:pt idx="39">
                  <c:v>1333</c:v>
                </c:pt>
                <c:pt idx="40">
                  <c:v>1333</c:v>
                </c:pt>
                <c:pt idx="41">
                  <c:v>1276</c:v>
                </c:pt>
                <c:pt idx="42">
                  <c:v>1214</c:v>
                </c:pt>
                <c:pt idx="43">
                  <c:v>1076</c:v>
                </c:pt>
                <c:pt idx="44">
                  <c:v>768</c:v>
                </c:pt>
                <c:pt idx="45">
                  <c:v>534</c:v>
                </c:pt>
                <c:pt idx="46">
                  <c:v>414</c:v>
                </c:pt>
                <c:pt idx="47">
                  <c:v>276</c:v>
                </c:pt>
                <c:pt idx="48">
                  <c:v>181</c:v>
                </c:pt>
                <c:pt idx="49">
                  <c:v>54</c:v>
                </c:pt>
                <c:pt idx="50">
                  <c:v>27</c:v>
                </c:pt>
                <c:pt idx="51">
                  <c:v>5</c:v>
                </c:pt>
                <c:pt idx="52">
                  <c:v>7</c:v>
                </c:pt>
              </c:numCache>
            </c:numRef>
          </c:val>
          <c:extLst>
            <c:ext xmlns:c16="http://schemas.microsoft.com/office/drawing/2014/chart" uri="{C3380CC4-5D6E-409C-BE32-E72D297353CC}">
              <c16:uniqueId val="{00000001-6DD1-4D81-81EC-2422CAC31EBC}"/>
            </c:ext>
          </c:extLst>
        </c:ser>
        <c:dLbls>
          <c:showLegendKey val="0"/>
          <c:showVal val="0"/>
          <c:showCatName val="0"/>
          <c:showSerName val="0"/>
          <c:showPercent val="0"/>
          <c:showBubbleSize val="0"/>
        </c:dLbls>
        <c:gapWidth val="50"/>
        <c:overlap val="61"/>
        <c:axId val="132814336"/>
        <c:axId val="132812800"/>
      </c:barChart>
      <c:catAx>
        <c:axId val="1328012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02816"/>
        <c:crossesAt val="0"/>
        <c:auto val="1"/>
        <c:lblAlgn val="ctr"/>
        <c:lblOffset val="100"/>
        <c:tickLblSkip val="5"/>
        <c:tickMarkSkip val="1"/>
        <c:noMultiLvlLbl val="0"/>
      </c:catAx>
      <c:valAx>
        <c:axId val="132802816"/>
        <c:scaling>
          <c:orientation val="minMax"/>
          <c:max val="8000"/>
          <c:min val="-80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01280"/>
        <c:crosses val="autoZero"/>
        <c:crossBetween val="between"/>
        <c:majorUnit val="1000"/>
      </c:valAx>
      <c:valAx>
        <c:axId val="132812800"/>
        <c:scaling>
          <c:orientation val="maxMin"/>
          <c:max val="7000"/>
          <c:min val="-7000"/>
        </c:scaling>
        <c:delete val="0"/>
        <c:axPos val="t"/>
        <c:numFmt formatCode="#######0" sourceLinked="1"/>
        <c:majorTickMark val="none"/>
        <c:minorTickMark val="none"/>
        <c:tickLblPos val="none"/>
        <c:spPr>
          <a:noFill/>
          <a:ln>
            <a:noFill/>
          </a:ln>
        </c:spPr>
        <c:crossAx val="132814336"/>
        <c:crosses val="max"/>
        <c:crossBetween val="between"/>
        <c:majorUnit val="1000"/>
      </c:valAx>
      <c:catAx>
        <c:axId val="132814336"/>
        <c:scaling>
          <c:orientation val="minMax"/>
        </c:scaling>
        <c:delete val="1"/>
        <c:axPos val="r"/>
        <c:numFmt formatCode="##########0" sourceLinked="1"/>
        <c:majorTickMark val="out"/>
        <c:minorTickMark val="none"/>
        <c:tickLblPos val="nextTo"/>
        <c:crossAx val="13281280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administrative</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'Fig3.1'!$E$85:$E$137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'Fig3.1'!$F$85:$F$137</c:f>
              <c:numCache>
                <c:formatCode>#######0</c:formatCode>
                <c:ptCount val="53"/>
                <c:pt idx="0">
                  <c:v>2</c:v>
                </c:pt>
                <c:pt idx="1">
                  <c:v>0</c:v>
                </c:pt>
                <c:pt idx="2">
                  <c:v>4</c:v>
                </c:pt>
                <c:pt idx="3">
                  <c:v>5</c:v>
                </c:pt>
                <c:pt idx="4">
                  <c:v>18</c:v>
                </c:pt>
                <c:pt idx="5">
                  <c:v>42</c:v>
                </c:pt>
                <c:pt idx="6">
                  <c:v>62</c:v>
                </c:pt>
                <c:pt idx="7">
                  <c:v>103</c:v>
                </c:pt>
                <c:pt idx="8">
                  <c:v>118</c:v>
                </c:pt>
                <c:pt idx="9">
                  <c:v>139</c:v>
                </c:pt>
                <c:pt idx="10">
                  <c:v>176</c:v>
                </c:pt>
                <c:pt idx="11">
                  <c:v>269</c:v>
                </c:pt>
                <c:pt idx="12">
                  <c:v>299</c:v>
                </c:pt>
                <c:pt idx="13">
                  <c:v>348</c:v>
                </c:pt>
                <c:pt idx="14">
                  <c:v>397</c:v>
                </c:pt>
                <c:pt idx="15">
                  <c:v>422</c:v>
                </c:pt>
                <c:pt idx="16">
                  <c:v>516</c:v>
                </c:pt>
                <c:pt idx="17">
                  <c:v>553</c:v>
                </c:pt>
                <c:pt idx="18">
                  <c:v>608</c:v>
                </c:pt>
                <c:pt idx="19">
                  <c:v>739</c:v>
                </c:pt>
                <c:pt idx="20">
                  <c:v>719</c:v>
                </c:pt>
                <c:pt idx="21">
                  <c:v>764</c:v>
                </c:pt>
                <c:pt idx="22">
                  <c:v>793</c:v>
                </c:pt>
                <c:pt idx="23">
                  <c:v>860</c:v>
                </c:pt>
                <c:pt idx="24">
                  <c:v>958</c:v>
                </c:pt>
                <c:pt idx="25">
                  <c:v>934</c:v>
                </c:pt>
                <c:pt idx="26">
                  <c:v>956</c:v>
                </c:pt>
                <c:pt idx="27">
                  <c:v>1063</c:v>
                </c:pt>
                <c:pt idx="28">
                  <c:v>1102</c:v>
                </c:pt>
                <c:pt idx="29">
                  <c:v>1220</c:v>
                </c:pt>
                <c:pt idx="30">
                  <c:v>1286</c:v>
                </c:pt>
                <c:pt idx="31">
                  <c:v>1444</c:v>
                </c:pt>
                <c:pt idx="32">
                  <c:v>1541</c:v>
                </c:pt>
                <c:pt idx="33">
                  <c:v>1684</c:v>
                </c:pt>
                <c:pt idx="34">
                  <c:v>1645</c:v>
                </c:pt>
                <c:pt idx="35">
                  <c:v>1734</c:v>
                </c:pt>
                <c:pt idx="36">
                  <c:v>1707</c:v>
                </c:pt>
                <c:pt idx="37">
                  <c:v>1544</c:v>
                </c:pt>
                <c:pt idx="38">
                  <c:v>1429</c:v>
                </c:pt>
                <c:pt idx="39">
                  <c:v>1436</c:v>
                </c:pt>
                <c:pt idx="40">
                  <c:v>1422</c:v>
                </c:pt>
                <c:pt idx="41">
                  <c:v>1452</c:v>
                </c:pt>
                <c:pt idx="42">
                  <c:v>1373</c:v>
                </c:pt>
                <c:pt idx="43">
                  <c:v>1222</c:v>
                </c:pt>
                <c:pt idx="44">
                  <c:v>798</c:v>
                </c:pt>
                <c:pt idx="45">
                  <c:v>496</c:v>
                </c:pt>
                <c:pt idx="46">
                  <c:v>341</c:v>
                </c:pt>
                <c:pt idx="47">
                  <c:v>212</c:v>
                </c:pt>
                <c:pt idx="48">
                  <c:v>129</c:v>
                </c:pt>
                <c:pt idx="49">
                  <c:v>46</c:v>
                </c:pt>
                <c:pt idx="50">
                  <c:v>22</c:v>
                </c:pt>
                <c:pt idx="51">
                  <c:v>0</c:v>
                </c:pt>
                <c:pt idx="52">
                  <c:v>0</c:v>
                </c:pt>
              </c:numCache>
            </c:numRef>
          </c:val>
          <c:extLst>
            <c:ext xmlns:c16="http://schemas.microsoft.com/office/drawing/2014/chart" uri="{C3380CC4-5D6E-409C-BE32-E72D297353CC}">
              <c16:uniqueId val="{00000000-24CF-400F-B291-B65831163B08}"/>
            </c:ext>
          </c:extLst>
        </c:ser>
        <c:dLbls>
          <c:showLegendKey val="0"/>
          <c:showVal val="0"/>
          <c:showCatName val="0"/>
          <c:showSerName val="0"/>
          <c:showPercent val="0"/>
          <c:showBubbleSize val="0"/>
        </c:dLbls>
        <c:gapWidth val="50"/>
        <c:overlap val="61"/>
        <c:axId val="133518080"/>
        <c:axId val="133519616"/>
      </c:barChart>
      <c:barChart>
        <c:barDir val="bar"/>
        <c:grouping val="clustered"/>
        <c:varyColors val="0"/>
        <c:ser>
          <c:idx val="1"/>
          <c:order val="0"/>
          <c:spPr>
            <a:solidFill>
              <a:srgbClr val="ED7D31"/>
            </a:solidFill>
          </c:spPr>
          <c:invertIfNegative val="0"/>
          <c:cat>
            <c:numRef>
              <c:f>'Fig3.1'!$E$85:$E$137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'Fig3.1'!$G$85:$G$137</c:f>
              <c:numCache>
                <c:formatCode>#######0</c:formatCode>
                <c:ptCount val="53"/>
                <c:pt idx="0">
                  <c:v>0</c:v>
                </c:pt>
                <c:pt idx="1">
                  <c:v>0</c:v>
                </c:pt>
                <c:pt idx="2">
                  <c:v>0</c:v>
                </c:pt>
                <c:pt idx="3">
                  <c:v>5</c:v>
                </c:pt>
                <c:pt idx="4">
                  <c:v>1</c:v>
                </c:pt>
                <c:pt idx="5">
                  <c:v>13</c:v>
                </c:pt>
                <c:pt idx="6">
                  <c:v>20</c:v>
                </c:pt>
                <c:pt idx="7">
                  <c:v>16</c:v>
                </c:pt>
                <c:pt idx="8">
                  <c:v>39</c:v>
                </c:pt>
                <c:pt idx="9">
                  <c:v>46</c:v>
                </c:pt>
                <c:pt idx="10">
                  <c:v>57</c:v>
                </c:pt>
                <c:pt idx="11">
                  <c:v>65</c:v>
                </c:pt>
                <c:pt idx="12">
                  <c:v>63</c:v>
                </c:pt>
                <c:pt idx="13">
                  <c:v>83</c:v>
                </c:pt>
                <c:pt idx="14">
                  <c:v>78</c:v>
                </c:pt>
                <c:pt idx="15">
                  <c:v>85</c:v>
                </c:pt>
                <c:pt idx="16">
                  <c:v>92</c:v>
                </c:pt>
                <c:pt idx="17">
                  <c:v>113</c:v>
                </c:pt>
                <c:pt idx="18">
                  <c:v>121</c:v>
                </c:pt>
                <c:pt idx="19">
                  <c:v>131</c:v>
                </c:pt>
                <c:pt idx="20">
                  <c:v>135</c:v>
                </c:pt>
                <c:pt idx="21">
                  <c:v>144</c:v>
                </c:pt>
                <c:pt idx="22">
                  <c:v>157</c:v>
                </c:pt>
                <c:pt idx="23">
                  <c:v>172</c:v>
                </c:pt>
                <c:pt idx="24">
                  <c:v>180</c:v>
                </c:pt>
                <c:pt idx="25">
                  <c:v>220</c:v>
                </c:pt>
                <c:pt idx="26">
                  <c:v>210</c:v>
                </c:pt>
                <c:pt idx="27">
                  <c:v>228</c:v>
                </c:pt>
                <c:pt idx="28">
                  <c:v>255</c:v>
                </c:pt>
                <c:pt idx="29">
                  <c:v>249</c:v>
                </c:pt>
                <c:pt idx="30">
                  <c:v>272</c:v>
                </c:pt>
                <c:pt idx="31">
                  <c:v>339</c:v>
                </c:pt>
                <c:pt idx="32">
                  <c:v>294</c:v>
                </c:pt>
                <c:pt idx="33">
                  <c:v>355</c:v>
                </c:pt>
                <c:pt idx="34">
                  <c:v>332</c:v>
                </c:pt>
                <c:pt idx="35">
                  <c:v>343</c:v>
                </c:pt>
                <c:pt idx="36">
                  <c:v>313</c:v>
                </c:pt>
                <c:pt idx="37">
                  <c:v>270</c:v>
                </c:pt>
                <c:pt idx="38">
                  <c:v>264</c:v>
                </c:pt>
                <c:pt idx="39">
                  <c:v>282</c:v>
                </c:pt>
                <c:pt idx="40">
                  <c:v>241</c:v>
                </c:pt>
                <c:pt idx="41">
                  <c:v>233</c:v>
                </c:pt>
                <c:pt idx="42">
                  <c:v>248</c:v>
                </c:pt>
                <c:pt idx="43">
                  <c:v>176</c:v>
                </c:pt>
                <c:pt idx="44">
                  <c:v>146</c:v>
                </c:pt>
                <c:pt idx="45">
                  <c:v>99</c:v>
                </c:pt>
                <c:pt idx="46">
                  <c:v>65</c:v>
                </c:pt>
                <c:pt idx="47">
                  <c:v>53</c:v>
                </c:pt>
                <c:pt idx="48">
                  <c:v>35</c:v>
                </c:pt>
                <c:pt idx="49">
                  <c:v>8</c:v>
                </c:pt>
                <c:pt idx="50">
                  <c:v>4</c:v>
                </c:pt>
                <c:pt idx="51">
                  <c:v>0</c:v>
                </c:pt>
                <c:pt idx="52">
                  <c:v>0</c:v>
                </c:pt>
              </c:numCache>
            </c:numRef>
          </c:val>
          <c:extLst>
            <c:ext xmlns:c16="http://schemas.microsoft.com/office/drawing/2014/chart" uri="{C3380CC4-5D6E-409C-BE32-E72D297353CC}">
              <c16:uniqueId val="{00000001-24CF-400F-B291-B65831163B08}"/>
            </c:ext>
          </c:extLst>
        </c:ser>
        <c:dLbls>
          <c:showLegendKey val="0"/>
          <c:showVal val="0"/>
          <c:showCatName val="0"/>
          <c:showSerName val="0"/>
          <c:showPercent val="0"/>
          <c:showBubbleSize val="0"/>
        </c:dLbls>
        <c:gapWidth val="50"/>
        <c:overlap val="61"/>
        <c:axId val="133535232"/>
        <c:axId val="133533696"/>
      </c:barChart>
      <c:catAx>
        <c:axId val="133518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519616"/>
        <c:crossesAt val="0"/>
        <c:auto val="1"/>
        <c:lblAlgn val="ctr"/>
        <c:lblOffset val="100"/>
        <c:tickLblSkip val="5"/>
        <c:tickMarkSkip val="1"/>
        <c:noMultiLvlLbl val="0"/>
      </c:catAx>
      <c:valAx>
        <c:axId val="133519616"/>
        <c:scaling>
          <c:orientation val="minMax"/>
          <c:max val="1900"/>
          <c:min val="-19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518080"/>
        <c:crosses val="autoZero"/>
        <c:crossBetween val="between"/>
        <c:majorUnit val="200"/>
      </c:valAx>
      <c:valAx>
        <c:axId val="133533696"/>
        <c:scaling>
          <c:orientation val="maxMin"/>
          <c:max val="1900"/>
          <c:min val="-1900"/>
        </c:scaling>
        <c:delete val="0"/>
        <c:axPos val="t"/>
        <c:numFmt formatCode="#######0" sourceLinked="1"/>
        <c:majorTickMark val="none"/>
        <c:minorTickMark val="none"/>
        <c:tickLblPos val="none"/>
        <c:spPr>
          <a:noFill/>
          <a:ln>
            <a:noFill/>
          </a:ln>
        </c:spPr>
        <c:crossAx val="133535232"/>
        <c:crosses val="max"/>
        <c:crossBetween val="between"/>
        <c:majorUnit val="200"/>
      </c:valAx>
      <c:catAx>
        <c:axId val="133535232"/>
        <c:scaling>
          <c:orientation val="minMax"/>
        </c:scaling>
        <c:delete val="1"/>
        <c:axPos val="r"/>
        <c:numFmt formatCode="##########0" sourceLinked="1"/>
        <c:majorTickMark val="out"/>
        <c:minorTickMark val="none"/>
        <c:tickLblPos val="nextTo"/>
        <c:crossAx val="13353369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santé</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'Fig3.1'!$E$85:$E$137</c:f>
              <c:numCache>
                <c:formatCode>##########0</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numCache>
            </c:numRef>
          </c:cat>
          <c:val>
            <c:numRef>
              <c:f>'Fig3.1'!$I$85:$I$137</c:f>
              <c:numCache>
                <c:formatCode>#######0</c:formatCode>
                <c:ptCount val="53"/>
                <c:pt idx="0">
                  <c:v>0</c:v>
                </c:pt>
                <c:pt idx="1">
                  <c:v>0</c:v>
                </c:pt>
                <c:pt idx="2">
                  <c:v>0</c:v>
                </c:pt>
                <c:pt idx="3">
                  <c:v>0</c:v>
                </c:pt>
                <c:pt idx="4">
                  <c:v>2</c:v>
                </c:pt>
                <c:pt idx="5">
                  <c:v>14</c:v>
                </c:pt>
                <c:pt idx="6">
                  <c:v>15</c:v>
                </c:pt>
                <c:pt idx="7">
                  <c:v>29</c:v>
                </c:pt>
                <c:pt idx="8">
                  <c:v>40</c:v>
                </c:pt>
                <c:pt idx="9">
                  <c:v>48</c:v>
                </c:pt>
                <c:pt idx="10">
                  <c:v>74</c:v>
                </c:pt>
                <c:pt idx="11">
                  <c:v>67</c:v>
                </c:pt>
                <c:pt idx="12">
                  <c:v>102</c:v>
                </c:pt>
                <c:pt idx="13">
                  <c:v>111</c:v>
                </c:pt>
                <c:pt idx="14">
                  <c:v>155</c:v>
                </c:pt>
                <c:pt idx="15">
                  <c:v>158</c:v>
                </c:pt>
                <c:pt idx="16">
                  <c:v>202</c:v>
                </c:pt>
                <c:pt idx="17">
                  <c:v>226</c:v>
                </c:pt>
                <c:pt idx="18">
                  <c:v>208</c:v>
                </c:pt>
                <c:pt idx="19">
                  <c:v>223</c:v>
                </c:pt>
                <c:pt idx="20">
                  <c:v>231</c:v>
                </c:pt>
                <c:pt idx="21">
                  <c:v>245</c:v>
                </c:pt>
                <c:pt idx="22">
                  <c:v>272</c:v>
                </c:pt>
                <c:pt idx="23">
                  <c:v>304</c:v>
                </c:pt>
                <c:pt idx="24">
                  <c:v>321</c:v>
                </c:pt>
                <c:pt idx="25">
                  <c:v>299</c:v>
                </c:pt>
                <c:pt idx="26">
                  <c:v>306</c:v>
                </c:pt>
                <c:pt idx="27">
                  <c:v>344</c:v>
                </c:pt>
                <c:pt idx="28">
                  <c:v>344</c:v>
                </c:pt>
                <c:pt idx="29">
                  <c:v>374</c:v>
                </c:pt>
                <c:pt idx="30">
                  <c:v>402</c:v>
                </c:pt>
                <c:pt idx="31">
                  <c:v>420</c:v>
                </c:pt>
                <c:pt idx="32">
                  <c:v>387</c:v>
                </c:pt>
                <c:pt idx="33">
                  <c:v>371</c:v>
                </c:pt>
                <c:pt idx="34">
                  <c:v>349</c:v>
                </c:pt>
                <c:pt idx="35">
                  <c:v>373</c:v>
                </c:pt>
                <c:pt idx="36">
                  <c:v>371</c:v>
                </c:pt>
                <c:pt idx="37">
                  <c:v>363</c:v>
                </c:pt>
                <c:pt idx="38">
                  <c:v>386</c:v>
                </c:pt>
                <c:pt idx="39">
                  <c:v>432</c:v>
                </c:pt>
                <c:pt idx="40">
                  <c:v>437</c:v>
                </c:pt>
                <c:pt idx="41">
                  <c:v>454</c:v>
                </c:pt>
                <c:pt idx="42">
                  <c:v>448</c:v>
                </c:pt>
                <c:pt idx="43">
                  <c:v>457</c:v>
                </c:pt>
                <c:pt idx="44">
                  <c:v>318</c:v>
                </c:pt>
                <c:pt idx="45">
                  <c:v>206</c:v>
                </c:pt>
                <c:pt idx="46">
                  <c:v>99</c:v>
                </c:pt>
                <c:pt idx="47">
                  <c:v>85</c:v>
                </c:pt>
                <c:pt idx="48">
                  <c:v>45</c:v>
                </c:pt>
                <c:pt idx="49">
                  <c:v>17</c:v>
                </c:pt>
                <c:pt idx="50">
                  <c:v>6</c:v>
                </c:pt>
                <c:pt idx="51">
                  <c:v>1</c:v>
                </c:pt>
                <c:pt idx="52">
                  <c:v>1</c:v>
                </c:pt>
              </c:numCache>
            </c:numRef>
          </c:val>
          <c:extLst>
            <c:ext xmlns:c16="http://schemas.microsoft.com/office/drawing/2014/chart" uri="{C3380CC4-5D6E-409C-BE32-E72D297353CC}">
              <c16:uniqueId val="{00000000-C362-4169-9FB2-3AD9CD4E9B35}"/>
            </c:ext>
          </c:extLst>
        </c:ser>
        <c:dLbls>
          <c:showLegendKey val="0"/>
          <c:showVal val="0"/>
          <c:showCatName val="0"/>
          <c:showSerName val="0"/>
          <c:showPercent val="0"/>
          <c:showBubbleSize val="0"/>
        </c:dLbls>
        <c:gapWidth val="50"/>
        <c:overlap val="61"/>
        <c:axId val="3232512"/>
        <c:axId val="3234048"/>
      </c:barChart>
      <c:barChart>
        <c:barDir val="bar"/>
        <c:grouping val="clustered"/>
        <c:varyColors val="0"/>
        <c:ser>
          <c:idx val="1"/>
          <c:order val="0"/>
          <c:tx>
            <c:v>Hommes</c:v>
          </c:tx>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'Fig3.1'!$J$85:$J$137</c:f>
              <c:numCache>
                <c:formatCode>#######0</c:formatCode>
                <c:ptCount val="53"/>
                <c:pt idx="0">
                  <c:v>0</c:v>
                </c:pt>
                <c:pt idx="1">
                  <c:v>0</c:v>
                </c:pt>
                <c:pt idx="2">
                  <c:v>0</c:v>
                </c:pt>
                <c:pt idx="3">
                  <c:v>0</c:v>
                </c:pt>
                <c:pt idx="4">
                  <c:v>0</c:v>
                </c:pt>
                <c:pt idx="5">
                  <c:v>0</c:v>
                </c:pt>
                <c:pt idx="6">
                  <c:v>2</c:v>
                </c:pt>
                <c:pt idx="7">
                  <c:v>1</c:v>
                </c:pt>
                <c:pt idx="8">
                  <c:v>2</c:v>
                </c:pt>
                <c:pt idx="9">
                  <c:v>5</c:v>
                </c:pt>
                <c:pt idx="10">
                  <c:v>1</c:v>
                </c:pt>
                <c:pt idx="11">
                  <c:v>2</c:v>
                </c:pt>
                <c:pt idx="12">
                  <c:v>2</c:v>
                </c:pt>
                <c:pt idx="13">
                  <c:v>3</c:v>
                </c:pt>
                <c:pt idx="14">
                  <c:v>7</c:v>
                </c:pt>
                <c:pt idx="15">
                  <c:v>5</c:v>
                </c:pt>
                <c:pt idx="16">
                  <c:v>7</c:v>
                </c:pt>
                <c:pt idx="17">
                  <c:v>13</c:v>
                </c:pt>
                <c:pt idx="18">
                  <c:v>9</c:v>
                </c:pt>
                <c:pt idx="19">
                  <c:v>14</c:v>
                </c:pt>
                <c:pt idx="20">
                  <c:v>14</c:v>
                </c:pt>
                <c:pt idx="21">
                  <c:v>10</c:v>
                </c:pt>
                <c:pt idx="22">
                  <c:v>11</c:v>
                </c:pt>
                <c:pt idx="23">
                  <c:v>6</c:v>
                </c:pt>
                <c:pt idx="24">
                  <c:v>12</c:v>
                </c:pt>
                <c:pt idx="25">
                  <c:v>13</c:v>
                </c:pt>
                <c:pt idx="26">
                  <c:v>10</c:v>
                </c:pt>
                <c:pt idx="27">
                  <c:v>15</c:v>
                </c:pt>
                <c:pt idx="28">
                  <c:v>9</c:v>
                </c:pt>
                <c:pt idx="29">
                  <c:v>20</c:v>
                </c:pt>
                <c:pt idx="30">
                  <c:v>18</c:v>
                </c:pt>
                <c:pt idx="31">
                  <c:v>22</c:v>
                </c:pt>
                <c:pt idx="32">
                  <c:v>19</c:v>
                </c:pt>
                <c:pt idx="33">
                  <c:v>15</c:v>
                </c:pt>
                <c:pt idx="34">
                  <c:v>23</c:v>
                </c:pt>
                <c:pt idx="35">
                  <c:v>21</c:v>
                </c:pt>
                <c:pt idx="36">
                  <c:v>13</c:v>
                </c:pt>
                <c:pt idx="37">
                  <c:v>20</c:v>
                </c:pt>
                <c:pt idx="38">
                  <c:v>14</c:v>
                </c:pt>
                <c:pt idx="39">
                  <c:v>17</c:v>
                </c:pt>
                <c:pt idx="40">
                  <c:v>18</c:v>
                </c:pt>
                <c:pt idx="41">
                  <c:v>11</c:v>
                </c:pt>
                <c:pt idx="42">
                  <c:v>21</c:v>
                </c:pt>
                <c:pt idx="43">
                  <c:v>15</c:v>
                </c:pt>
                <c:pt idx="44">
                  <c:v>15</c:v>
                </c:pt>
                <c:pt idx="45">
                  <c:v>9</c:v>
                </c:pt>
                <c:pt idx="46">
                  <c:v>8</c:v>
                </c:pt>
                <c:pt idx="47">
                  <c:v>5</c:v>
                </c:pt>
                <c:pt idx="48">
                  <c:v>3</c:v>
                </c:pt>
                <c:pt idx="49">
                  <c:v>1</c:v>
                </c:pt>
                <c:pt idx="50">
                  <c:v>0</c:v>
                </c:pt>
                <c:pt idx="51">
                  <c:v>0</c:v>
                </c:pt>
                <c:pt idx="52">
                  <c:v>0</c:v>
                </c:pt>
              </c:numCache>
            </c:numRef>
          </c:val>
          <c:extLst>
            <c:ext xmlns:c16="http://schemas.microsoft.com/office/drawing/2014/chart" uri="{C3380CC4-5D6E-409C-BE32-E72D297353CC}">
              <c16:uniqueId val="{00000001-C362-4169-9FB2-3AD9CD4E9B35}"/>
            </c:ext>
          </c:extLst>
        </c:ser>
        <c:dLbls>
          <c:showLegendKey val="0"/>
          <c:showVal val="0"/>
          <c:showCatName val="0"/>
          <c:showSerName val="0"/>
          <c:showPercent val="0"/>
          <c:showBubbleSize val="0"/>
        </c:dLbls>
        <c:gapWidth val="50"/>
        <c:overlap val="61"/>
        <c:axId val="3245568"/>
        <c:axId val="3244032"/>
      </c:barChart>
      <c:catAx>
        <c:axId val="32325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3234048"/>
        <c:crossesAt val="0"/>
        <c:auto val="1"/>
        <c:lblAlgn val="ctr"/>
        <c:lblOffset val="100"/>
        <c:tickLblSkip val="5"/>
        <c:tickMarkSkip val="1"/>
        <c:noMultiLvlLbl val="0"/>
      </c:catAx>
      <c:valAx>
        <c:axId val="3234048"/>
        <c:scaling>
          <c:orientation val="minMax"/>
          <c:max val="600"/>
          <c:min val="-6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232512"/>
        <c:crosses val="autoZero"/>
        <c:crossBetween val="between"/>
        <c:majorUnit val="200"/>
      </c:valAx>
      <c:valAx>
        <c:axId val="3244032"/>
        <c:scaling>
          <c:orientation val="maxMin"/>
          <c:max val="600"/>
          <c:min val="-600"/>
        </c:scaling>
        <c:delete val="0"/>
        <c:axPos val="t"/>
        <c:numFmt formatCode="#######0" sourceLinked="1"/>
        <c:majorTickMark val="none"/>
        <c:minorTickMark val="none"/>
        <c:tickLblPos val="none"/>
        <c:spPr>
          <a:noFill/>
          <a:ln>
            <a:noFill/>
          </a:ln>
        </c:spPr>
        <c:crossAx val="3245568"/>
        <c:crosses val="max"/>
        <c:crossBetween val="between"/>
        <c:majorUnit val="200"/>
      </c:valAx>
      <c:catAx>
        <c:axId val="3245568"/>
        <c:scaling>
          <c:orientation val="minMax"/>
        </c:scaling>
        <c:delete val="1"/>
        <c:axPos val="r"/>
        <c:numFmt formatCode="General" sourceLinked="1"/>
        <c:majorTickMark val="out"/>
        <c:minorTickMark val="none"/>
        <c:tickLblPos val="nextTo"/>
        <c:crossAx val="324403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de direction d'établissement</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75</c:v>
                </c:pt>
              </c:numCache>
            </c:numRef>
          </c:cat>
          <c:val>
            <c:numRef>
              <c:f>'Fig3.1'!$N$85:$N$138</c:f>
              <c:numCache>
                <c:formatCode>#######0</c:formatCode>
                <c:ptCount val="54"/>
                <c:pt idx="0">
                  <c:v>0</c:v>
                </c:pt>
                <c:pt idx="1">
                  <c:v>0</c:v>
                </c:pt>
                <c:pt idx="2">
                  <c:v>0</c:v>
                </c:pt>
                <c:pt idx="3">
                  <c:v>0</c:v>
                </c:pt>
                <c:pt idx="4">
                  <c:v>0</c:v>
                </c:pt>
                <c:pt idx="5">
                  <c:v>0</c:v>
                </c:pt>
                <c:pt idx="6">
                  <c:v>0</c:v>
                </c:pt>
                <c:pt idx="7">
                  <c:v>0</c:v>
                </c:pt>
                <c:pt idx="8">
                  <c:v>0</c:v>
                </c:pt>
                <c:pt idx="9">
                  <c:v>0</c:v>
                </c:pt>
                <c:pt idx="10">
                  <c:v>2</c:v>
                </c:pt>
                <c:pt idx="11">
                  <c:v>3</c:v>
                </c:pt>
                <c:pt idx="12">
                  <c:v>2</c:v>
                </c:pt>
                <c:pt idx="13">
                  <c:v>2</c:v>
                </c:pt>
                <c:pt idx="14">
                  <c:v>7</c:v>
                </c:pt>
                <c:pt idx="15">
                  <c:v>14</c:v>
                </c:pt>
                <c:pt idx="16">
                  <c:v>14</c:v>
                </c:pt>
                <c:pt idx="17">
                  <c:v>25</c:v>
                </c:pt>
                <c:pt idx="18">
                  <c:v>46</c:v>
                </c:pt>
                <c:pt idx="19">
                  <c:v>43</c:v>
                </c:pt>
                <c:pt idx="20">
                  <c:v>55</c:v>
                </c:pt>
                <c:pt idx="21">
                  <c:v>74</c:v>
                </c:pt>
                <c:pt idx="22">
                  <c:v>111</c:v>
                </c:pt>
                <c:pt idx="23">
                  <c:v>108</c:v>
                </c:pt>
                <c:pt idx="24">
                  <c:v>160</c:v>
                </c:pt>
                <c:pt idx="25">
                  <c:v>176</c:v>
                </c:pt>
                <c:pt idx="26">
                  <c:v>237</c:v>
                </c:pt>
                <c:pt idx="27">
                  <c:v>242</c:v>
                </c:pt>
                <c:pt idx="28">
                  <c:v>271</c:v>
                </c:pt>
                <c:pt idx="29">
                  <c:v>326</c:v>
                </c:pt>
                <c:pt idx="30">
                  <c:v>316</c:v>
                </c:pt>
                <c:pt idx="31">
                  <c:v>387</c:v>
                </c:pt>
                <c:pt idx="32">
                  <c:v>397</c:v>
                </c:pt>
                <c:pt idx="33">
                  <c:v>443</c:v>
                </c:pt>
                <c:pt idx="34">
                  <c:v>386</c:v>
                </c:pt>
                <c:pt idx="35">
                  <c:v>391</c:v>
                </c:pt>
                <c:pt idx="36">
                  <c:v>411</c:v>
                </c:pt>
                <c:pt idx="37">
                  <c:v>397</c:v>
                </c:pt>
                <c:pt idx="38">
                  <c:v>351</c:v>
                </c:pt>
                <c:pt idx="39">
                  <c:v>326</c:v>
                </c:pt>
                <c:pt idx="40">
                  <c:v>327</c:v>
                </c:pt>
                <c:pt idx="41">
                  <c:v>277</c:v>
                </c:pt>
                <c:pt idx="42">
                  <c:v>250</c:v>
                </c:pt>
                <c:pt idx="43">
                  <c:v>244</c:v>
                </c:pt>
                <c:pt idx="44">
                  <c:v>158</c:v>
                </c:pt>
                <c:pt idx="45">
                  <c:v>116</c:v>
                </c:pt>
                <c:pt idx="46">
                  <c:v>72</c:v>
                </c:pt>
                <c:pt idx="47">
                  <c:v>35</c:v>
                </c:pt>
                <c:pt idx="48">
                  <c:v>17</c:v>
                </c:pt>
                <c:pt idx="49">
                  <c:v>7</c:v>
                </c:pt>
                <c:pt idx="50">
                  <c:v>0</c:v>
                </c:pt>
                <c:pt idx="51">
                  <c:v>0</c:v>
                </c:pt>
                <c:pt idx="52">
                  <c:v>0</c:v>
                </c:pt>
                <c:pt idx="53">
                  <c:v>0</c:v>
                </c:pt>
              </c:numCache>
            </c:numRef>
          </c:val>
          <c:extLst>
            <c:ext xmlns:c16="http://schemas.microsoft.com/office/drawing/2014/chart" uri="{C3380CC4-5D6E-409C-BE32-E72D297353CC}">
              <c16:uniqueId val="{00000000-6D86-4371-9C29-1AB3831B6CF4}"/>
            </c:ext>
          </c:extLst>
        </c:ser>
        <c:dLbls>
          <c:showLegendKey val="0"/>
          <c:showVal val="0"/>
          <c:showCatName val="0"/>
          <c:showSerName val="0"/>
          <c:showPercent val="0"/>
          <c:showBubbleSize val="0"/>
        </c:dLbls>
        <c:gapWidth val="50"/>
        <c:overlap val="61"/>
        <c:axId val="134371200"/>
        <c:axId val="134372736"/>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'Fig3.1'!$O$85:$O$138</c:f>
              <c:numCache>
                <c:formatCode>#######0</c:formatCode>
                <c:ptCount val="54"/>
                <c:pt idx="0">
                  <c:v>0</c:v>
                </c:pt>
                <c:pt idx="1">
                  <c:v>0</c:v>
                </c:pt>
                <c:pt idx="2">
                  <c:v>0</c:v>
                </c:pt>
                <c:pt idx="3">
                  <c:v>0</c:v>
                </c:pt>
                <c:pt idx="4">
                  <c:v>0</c:v>
                </c:pt>
                <c:pt idx="5">
                  <c:v>0</c:v>
                </c:pt>
                <c:pt idx="6">
                  <c:v>0</c:v>
                </c:pt>
                <c:pt idx="7">
                  <c:v>0</c:v>
                </c:pt>
                <c:pt idx="8">
                  <c:v>0</c:v>
                </c:pt>
                <c:pt idx="9">
                  <c:v>0</c:v>
                </c:pt>
                <c:pt idx="10">
                  <c:v>0</c:v>
                </c:pt>
                <c:pt idx="11">
                  <c:v>3</c:v>
                </c:pt>
                <c:pt idx="12">
                  <c:v>4</c:v>
                </c:pt>
                <c:pt idx="13">
                  <c:v>10</c:v>
                </c:pt>
                <c:pt idx="14">
                  <c:v>9</c:v>
                </c:pt>
                <c:pt idx="15">
                  <c:v>8</c:v>
                </c:pt>
                <c:pt idx="16">
                  <c:v>20</c:v>
                </c:pt>
                <c:pt idx="17">
                  <c:v>32</c:v>
                </c:pt>
                <c:pt idx="18">
                  <c:v>33</c:v>
                </c:pt>
                <c:pt idx="19">
                  <c:v>45</c:v>
                </c:pt>
                <c:pt idx="20">
                  <c:v>47</c:v>
                </c:pt>
                <c:pt idx="21">
                  <c:v>55</c:v>
                </c:pt>
                <c:pt idx="22">
                  <c:v>83</c:v>
                </c:pt>
                <c:pt idx="23">
                  <c:v>92</c:v>
                </c:pt>
                <c:pt idx="24">
                  <c:v>133</c:v>
                </c:pt>
                <c:pt idx="25">
                  <c:v>140</c:v>
                </c:pt>
                <c:pt idx="26">
                  <c:v>184</c:v>
                </c:pt>
                <c:pt idx="27">
                  <c:v>178</c:v>
                </c:pt>
                <c:pt idx="28">
                  <c:v>212</c:v>
                </c:pt>
                <c:pt idx="29">
                  <c:v>247</c:v>
                </c:pt>
                <c:pt idx="30">
                  <c:v>236</c:v>
                </c:pt>
                <c:pt idx="31">
                  <c:v>356</c:v>
                </c:pt>
                <c:pt idx="32">
                  <c:v>295</c:v>
                </c:pt>
                <c:pt idx="33">
                  <c:v>365</c:v>
                </c:pt>
                <c:pt idx="34">
                  <c:v>314</c:v>
                </c:pt>
                <c:pt idx="35">
                  <c:v>341</c:v>
                </c:pt>
                <c:pt idx="36">
                  <c:v>327</c:v>
                </c:pt>
                <c:pt idx="37">
                  <c:v>306</c:v>
                </c:pt>
                <c:pt idx="38">
                  <c:v>301</c:v>
                </c:pt>
                <c:pt idx="39">
                  <c:v>276</c:v>
                </c:pt>
                <c:pt idx="40">
                  <c:v>292</c:v>
                </c:pt>
                <c:pt idx="41">
                  <c:v>297</c:v>
                </c:pt>
                <c:pt idx="42">
                  <c:v>248</c:v>
                </c:pt>
                <c:pt idx="43">
                  <c:v>294</c:v>
                </c:pt>
                <c:pt idx="44">
                  <c:v>166</c:v>
                </c:pt>
                <c:pt idx="45">
                  <c:v>109</c:v>
                </c:pt>
                <c:pt idx="46">
                  <c:v>71</c:v>
                </c:pt>
                <c:pt idx="47">
                  <c:v>47</c:v>
                </c:pt>
                <c:pt idx="48">
                  <c:v>30</c:v>
                </c:pt>
                <c:pt idx="49">
                  <c:v>5</c:v>
                </c:pt>
                <c:pt idx="50">
                  <c:v>1</c:v>
                </c:pt>
                <c:pt idx="51">
                  <c:v>0</c:v>
                </c:pt>
                <c:pt idx="52">
                  <c:v>0</c:v>
                </c:pt>
                <c:pt idx="53">
                  <c:v>0</c:v>
                </c:pt>
              </c:numCache>
            </c:numRef>
          </c:val>
          <c:extLst>
            <c:ext xmlns:c16="http://schemas.microsoft.com/office/drawing/2014/chart" uri="{C3380CC4-5D6E-409C-BE32-E72D297353CC}">
              <c16:uniqueId val="{00000001-6D86-4371-9C29-1AB3831B6CF4}"/>
            </c:ext>
          </c:extLst>
        </c:ser>
        <c:dLbls>
          <c:showLegendKey val="0"/>
          <c:showVal val="0"/>
          <c:showCatName val="0"/>
          <c:showSerName val="0"/>
          <c:showPercent val="0"/>
          <c:showBubbleSize val="0"/>
        </c:dLbls>
        <c:gapWidth val="50"/>
        <c:overlap val="61"/>
        <c:axId val="134380160"/>
        <c:axId val="134378624"/>
      </c:barChart>
      <c:catAx>
        <c:axId val="13437120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372736"/>
        <c:crossesAt val="0"/>
        <c:auto val="1"/>
        <c:lblAlgn val="ctr"/>
        <c:lblOffset val="100"/>
        <c:tickLblSkip val="5"/>
        <c:tickMarkSkip val="1"/>
        <c:noMultiLvlLbl val="0"/>
      </c:catAx>
      <c:valAx>
        <c:axId val="134372736"/>
        <c:scaling>
          <c:orientation val="minMax"/>
          <c:max val="400"/>
          <c:min val="-4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371200"/>
        <c:crosses val="autoZero"/>
        <c:crossBetween val="between"/>
        <c:majorUnit val="100"/>
      </c:valAx>
      <c:valAx>
        <c:axId val="134378624"/>
        <c:scaling>
          <c:orientation val="maxMin"/>
          <c:max val="400"/>
          <c:min val="-400"/>
        </c:scaling>
        <c:delete val="0"/>
        <c:axPos val="t"/>
        <c:numFmt formatCode="#######0" sourceLinked="1"/>
        <c:majorTickMark val="none"/>
        <c:minorTickMark val="none"/>
        <c:tickLblPos val="none"/>
        <c:spPr>
          <a:noFill/>
          <a:ln>
            <a:noFill/>
          </a:ln>
        </c:spPr>
        <c:crossAx val="134380160"/>
        <c:crosses val="max"/>
        <c:crossBetween val="between"/>
        <c:majorUnit val="200"/>
      </c:valAx>
      <c:catAx>
        <c:axId val="134380160"/>
        <c:scaling>
          <c:orientation val="minMax"/>
        </c:scaling>
        <c:delete val="1"/>
        <c:axPos val="r"/>
        <c:numFmt formatCode="General" sourceLinked="1"/>
        <c:majorTickMark val="out"/>
        <c:minorTickMark val="none"/>
        <c:tickLblPos val="nextTo"/>
        <c:crossAx val="13437862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 : Les psychologues de l'Education nationale</a:t>
            </a:r>
            <a:r>
              <a:rPr lang="fr-FR" b="0" baseline="0"/>
              <a:t> et conseillers d'orientation psychologues</a:t>
            </a:r>
            <a:endParaRPr lang="fr-FR" b="0"/>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75</c:v>
                </c:pt>
              </c:numCache>
            </c:numRef>
          </c:cat>
          <c:val>
            <c:numRef>
              <c:f>'Fig3.1'!$T$85:$T$138</c:f>
              <c:numCache>
                <c:formatCode>#######0</c:formatCode>
                <c:ptCount val="54"/>
                <c:pt idx="0">
                  <c:v>0</c:v>
                </c:pt>
                <c:pt idx="1">
                  <c:v>0</c:v>
                </c:pt>
                <c:pt idx="2">
                  <c:v>0</c:v>
                </c:pt>
                <c:pt idx="3">
                  <c:v>0</c:v>
                </c:pt>
                <c:pt idx="4">
                  <c:v>1</c:v>
                </c:pt>
                <c:pt idx="5">
                  <c:v>10</c:v>
                </c:pt>
                <c:pt idx="6">
                  <c:v>20</c:v>
                </c:pt>
                <c:pt idx="7">
                  <c:v>33</c:v>
                </c:pt>
                <c:pt idx="8">
                  <c:v>38</c:v>
                </c:pt>
                <c:pt idx="9">
                  <c:v>39</c:v>
                </c:pt>
                <c:pt idx="10">
                  <c:v>47</c:v>
                </c:pt>
                <c:pt idx="11">
                  <c:v>53</c:v>
                </c:pt>
                <c:pt idx="12">
                  <c:v>51</c:v>
                </c:pt>
                <c:pt idx="13">
                  <c:v>71</c:v>
                </c:pt>
                <c:pt idx="14">
                  <c:v>61</c:v>
                </c:pt>
                <c:pt idx="15">
                  <c:v>71</c:v>
                </c:pt>
                <c:pt idx="16">
                  <c:v>109</c:v>
                </c:pt>
                <c:pt idx="17">
                  <c:v>106</c:v>
                </c:pt>
                <c:pt idx="18">
                  <c:v>119</c:v>
                </c:pt>
                <c:pt idx="19">
                  <c:v>116</c:v>
                </c:pt>
                <c:pt idx="20">
                  <c:v>118</c:v>
                </c:pt>
                <c:pt idx="21">
                  <c:v>123</c:v>
                </c:pt>
                <c:pt idx="22">
                  <c:v>112</c:v>
                </c:pt>
                <c:pt idx="23">
                  <c:v>148</c:v>
                </c:pt>
                <c:pt idx="24">
                  <c:v>144</c:v>
                </c:pt>
                <c:pt idx="25">
                  <c:v>162</c:v>
                </c:pt>
                <c:pt idx="26">
                  <c:v>143</c:v>
                </c:pt>
                <c:pt idx="27">
                  <c:v>153</c:v>
                </c:pt>
                <c:pt idx="28">
                  <c:v>173</c:v>
                </c:pt>
                <c:pt idx="29">
                  <c:v>190</c:v>
                </c:pt>
                <c:pt idx="30">
                  <c:v>242</c:v>
                </c:pt>
                <c:pt idx="31">
                  <c:v>250</c:v>
                </c:pt>
                <c:pt idx="32">
                  <c:v>225</c:v>
                </c:pt>
                <c:pt idx="33">
                  <c:v>277</c:v>
                </c:pt>
                <c:pt idx="34">
                  <c:v>235</c:v>
                </c:pt>
                <c:pt idx="35">
                  <c:v>293</c:v>
                </c:pt>
                <c:pt idx="36">
                  <c:v>261</c:v>
                </c:pt>
                <c:pt idx="37">
                  <c:v>255</c:v>
                </c:pt>
                <c:pt idx="38">
                  <c:v>228</c:v>
                </c:pt>
                <c:pt idx="39">
                  <c:v>236</c:v>
                </c:pt>
                <c:pt idx="40">
                  <c:v>229</c:v>
                </c:pt>
                <c:pt idx="41">
                  <c:v>203</c:v>
                </c:pt>
                <c:pt idx="42">
                  <c:v>188</c:v>
                </c:pt>
                <c:pt idx="43">
                  <c:v>200</c:v>
                </c:pt>
                <c:pt idx="44">
                  <c:v>104</c:v>
                </c:pt>
                <c:pt idx="45">
                  <c:v>88</c:v>
                </c:pt>
                <c:pt idx="46">
                  <c:v>43</c:v>
                </c:pt>
                <c:pt idx="47">
                  <c:v>22</c:v>
                </c:pt>
                <c:pt idx="48">
                  <c:v>19</c:v>
                </c:pt>
                <c:pt idx="49">
                  <c:v>7</c:v>
                </c:pt>
                <c:pt idx="50">
                  <c:v>0</c:v>
                </c:pt>
                <c:pt idx="51">
                  <c:v>0</c:v>
                </c:pt>
                <c:pt idx="52">
                  <c:v>0</c:v>
                </c:pt>
                <c:pt idx="53">
                  <c:v>0</c:v>
                </c:pt>
              </c:numCache>
            </c:numRef>
          </c:val>
          <c:extLst>
            <c:ext xmlns:c16="http://schemas.microsoft.com/office/drawing/2014/chart" uri="{C3380CC4-5D6E-409C-BE32-E72D297353CC}">
              <c16:uniqueId val="{00000000-7507-4B9D-A8C7-33F9983EB79A}"/>
            </c:ext>
          </c:extLst>
        </c:ser>
        <c:dLbls>
          <c:showLegendKey val="0"/>
          <c:showVal val="0"/>
          <c:showCatName val="0"/>
          <c:showSerName val="0"/>
          <c:showPercent val="0"/>
          <c:showBubbleSize val="0"/>
        </c:dLbls>
        <c:gapWidth val="50"/>
        <c:overlap val="61"/>
        <c:axId val="134420352"/>
        <c:axId val="134421888"/>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'Fig3.1'!$U$85:$U$138</c:f>
              <c:numCache>
                <c:formatCode>#######0</c:formatCode>
                <c:ptCount val="54"/>
                <c:pt idx="0">
                  <c:v>0</c:v>
                </c:pt>
                <c:pt idx="1">
                  <c:v>0</c:v>
                </c:pt>
                <c:pt idx="2">
                  <c:v>0</c:v>
                </c:pt>
                <c:pt idx="3">
                  <c:v>0</c:v>
                </c:pt>
                <c:pt idx="4">
                  <c:v>0</c:v>
                </c:pt>
                <c:pt idx="5">
                  <c:v>0</c:v>
                </c:pt>
                <c:pt idx="6">
                  <c:v>1</c:v>
                </c:pt>
                <c:pt idx="7">
                  <c:v>3</c:v>
                </c:pt>
                <c:pt idx="8">
                  <c:v>3</c:v>
                </c:pt>
                <c:pt idx="9">
                  <c:v>3</c:v>
                </c:pt>
                <c:pt idx="10">
                  <c:v>1</c:v>
                </c:pt>
                <c:pt idx="11">
                  <c:v>5</c:v>
                </c:pt>
                <c:pt idx="12">
                  <c:v>7</c:v>
                </c:pt>
                <c:pt idx="13">
                  <c:v>1</c:v>
                </c:pt>
                <c:pt idx="14">
                  <c:v>7</c:v>
                </c:pt>
                <c:pt idx="15">
                  <c:v>5</c:v>
                </c:pt>
                <c:pt idx="16">
                  <c:v>10</c:v>
                </c:pt>
                <c:pt idx="17">
                  <c:v>10</c:v>
                </c:pt>
                <c:pt idx="18">
                  <c:v>8</c:v>
                </c:pt>
                <c:pt idx="19">
                  <c:v>7</c:v>
                </c:pt>
                <c:pt idx="20">
                  <c:v>18</c:v>
                </c:pt>
                <c:pt idx="21">
                  <c:v>11</c:v>
                </c:pt>
                <c:pt idx="22">
                  <c:v>8</c:v>
                </c:pt>
                <c:pt idx="23">
                  <c:v>9</c:v>
                </c:pt>
                <c:pt idx="24">
                  <c:v>14</c:v>
                </c:pt>
                <c:pt idx="25">
                  <c:v>20</c:v>
                </c:pt>
                <c:pt idx="26">
                  <c:v>15</c:v>
                </c:pt>
                <c:pt idx="27">
                  <c:v>14</c:v>
                </c:pt>
                <c:pt idx="28">
                  <c:v>30</c:v>
                </c:pt>
                <c:pt idx="29">
                  <c:v>28</c:v>
                </c:pt>
                <c:pt idx="30">
                  <c:v>36</c:v>
                </c:pt>
                <c:pt idx="31">
                  <c:v>21</c:v>
                </c:pt>
                <c:pt idx="32">
                  <c:v>29</c:v>
                </c:pt>
                <c:pt idx="33">
                  <c:v>27</c:v>
                </c:pt>
                <c:pt idx="34">
                  <c:v>28</c:v>
                </c:pt>
                <c:pt idx="35">
                  <c:v>34</c:v>
                </c:pt>
                <c:pt idx="36">
                  <c:v>40</c:v>
                </c:pt>
                <c:pt idx="37">
                  <c:v>32</c:v>
                </c:pt>
                <c:pt idx="38">
                  <c:v>49</c:v>
                </c:pt>
                <c:pt idx="39">
                  <c:v>40</c:v>
                </c:pt>
                <c:pt idx="40">
                  <c:v>43</c:v>
                </c:pt>
                <c:pt idx="41">
                  <c:v>42</c:v>
                </c:pt>
                <c:pt idx="42">
                  <c:v>48</c:v>
                </c:pt>
                <c:pt idx="43">
                  <c:v>37</c:v>
                </c:pt>
                <c:pt idx="44">
                  <c:v>23</c:v>
                </c:pt>
                <c:pt idx="45">
                  <c:v>19</c:v>
                </c:pt>
                <c:pt idx="46">
                  <c:v>15</c:v>
                </c:pt>
                <c:pt idx="47">
                  <c:v>7</c:v>
                </c:pt>
                <c:pt idx="48">
                  <c:v>2</c:v>
                </c:pt>
                <c:pt idx="49">
                  <c:v>2</c:v>
                </c:pt>
                <c:pt idx="50">
                  <c:v>1</c:v>
                </c:pt>
                <c:pt idx="51">
                  <c:v>0</c:v>
                </c:pt>
                <c:pt idx="52">
                  <c:v>0</c:v>
                </c:pt>
                <c:pt idx="53">
                  <c:v>0</c:v>
                </c:pt>
              </c:numCache>
            </c:numRef>
          </c:val>
          <c:extLst>
            <c:ext xmlns:c16="http://schemas.microsoft.com/office/drawing/2014/chart" uri="{C3380CC4-5D6E-409C-BE32-E72D297353CC}">
              <c16:uniqueId val="{00000001-7507-4B9D-A8C7-33F9983EB79A}"/>
            </c:ext>
          </c:extLst>
        </c:ser>
        <c:dLbls>
          <c:showLegendKey val="0"/>
          <c:showVal val="0"/>
          <c:showCatName val="0"/>
          <c:showSerName val="0"/>
          <c:showPercent val="0"/>
          <c:showBubbleSize val="0"/>
        </c:dLbls>
        <c:gapWidth val="50"/>
        <c:overlap val="61"/>
        <c:axId val="134429312"/>
        <c:axId val="134427776"/>
      </c:barChart>
      <c:catAx>
        <c:axId val="134420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21888"/>
        <c:crossesAt val="0"/>
        <c:auto val="1"/>
        <c:lblAlgn val="ctr"/>
        <c:lblOffset val="100"/>
        <c:tickLblSkip val="5"/>
        <c:tickMarkSkip val="1"/>
        <c:noMultiLvlLbl val="0"/>
      </c:catAx>
      <c:valAx>
        <c:axId val="134421888"/>
        <c:scaling>
          <c:orientation val="minMax"/>
          <c:max val="300"/>
          <c:min val="-3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20352"/>
        <c:crosses val="autoZero"/>
        <c:crossBetween val="between"/>
        <c:majorUnit val="100"/>
      </c:valAx>
      <c:valAx>
        <c:axId val="134427776"/>
        <c:scaling>
          <c:orientation val="maxMin"/>
          <c:max val="300"/>
          <c:min val="-300"/>
        </c:scaling>
        <c:delete val="0"/>
        <c:axPos val="t"/>
        <c:numFmt formatCode="#######0" sourceLinked="1"/>
        <c:majorTickMark val="none"/>
        <c:minorTickMark val="none"/>
        <c:tickLblPos val="none"/>
        <c:spPr>
          <a:noFill/>
          <a:ln>
            <a:noFill/>
          </a:ln>
        </c:spPr>
        <c:crossAx val="134429312"/>
        <c:crosses val="max"/>
        <c:crossBetween val="between"/>
        <c:majorUnit val="200"/>
      </c:valAx>
      <c:catAx>
        <c:axId val="134429312"/>
        <c:scaling>
          <c:orientation val="minMax"/>
        </c:scaling>
        <c:delete val="1"/>
        <c:axPos val="r"/>
        <c:numFmt formatCode="General" sourceLinked="1"/>
        <c:majorTickMark val="out"/>
        <c:minorTickMark val="none"/>
        <c:tickLblPos val="nextTo"/>
        <c:crossAx val="13442777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a:t>
            </a:r>
            <a:r>
              <a:rPr lang="fr-FR" b="0" baseline="0"/>
              <a:t> : </a:t>
            </a:r>
          </a:p>
          <a:p>
            <a:pPr>
              <a:defRPr sz="800" b="0" i="0" u="none" strike="noStrike" baseline="0">
                <a:solidFill>
                  <a:srgbClr val="000000"/>
                </a:solidFill>
                <a:latin typeface="Arial"/>
                <a:ea typeface="Arial"/>
                <a:cs typeface="Arial"/>
              </a:defRPr>
            </a:pPr>
            <a:r>
              <a:rPr lang="fr-FR" b="0" baseline="0"/>
              <a:t>Les conseillers principaux d'éducation</a:t>
            </a:r>
            <a:endParaRPr lang="fr-FR" b="0"/>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numRef>
              <c:f>'Fig3.1'!$M$85:$M$138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75</c:v>
                </c:pt>
              </c:numCache>
            </c:numRef>
          </c:cat>
          <c:val>
            <c:numRef>
              <c:f>'Fig3.1'!$Q$85:$Q$138</c:f>
              <c:numCache>
                <c:formatCode>#######0</c:formatCode>
                <c:ptCount val="54"/>
                <c:pt idx="0">
                  <c:v>0</c:v>
                </c:pt>
                <c:pt idx="1">
                  <c:v>0</c:v>
                </c:pt>
                <c:pt idx="2">
                  <c:v>0</c:v>
                </c:pt>
                <c:pt idx="3">
                  <c:v>0</c:v>
                </c:pt>
                <c:pt idx="4">
                  <c:v>3</c:v>
                </c:pt>
                <c:pt idx="5">
                  <c:v>73</c:v>
                </c:pt>
                <c:pt idx="6">
                  <c:v>119</c:v>
                </c:pt>
                <c:pt idx="7">
                  <c:v>144</c:v>
                </c:pt>
                <c:pt idx="8">
                  <c:v>139</c:v>
                </c:pt>
                <c:pt idx="9">
                  <c:v>149</c:v>
                </c:pt>
                <c:pt idx="10">
                  <c:v>135</c:v>
                </c:pt>
                <c:pt idx="11">
                  <c:v>109</c:v>
                </c:pt>
                <c:pt idx="12">
                  <c:v>149</c:v>
                </c:pt>
                <c:pt idx="13">
                  <c:v>191</c:v>
                </c:pt>
                <c:pt idx="14">
                  <c:v>171</c:v>
                </c:pt>
                <c:pt idx="15">
                  <c:v>239</c:v>
                </c:pt>
                <c:pt idx="16">
                  <c:v>232</c:v>
                </c:pt>
                <c:pt idx="17">
                  <c:v>250</c:v>
                </c:pt>
                <c:pt idx="18">
                  <c:v>204</c:v>
                </c:pt>
                <c:pt idx="19">
                  <c:v>192</c:v>
                </c:pt>
                <c:pt idx="20">
                  <c:v>185</c:v>
                </c:pt>
                <c:pt idx="21">
                  <c:v>197</c:v>
                </c:pt>
                <c:pt idx="22">
                  <c:v>164</c:v>
                </c:pt>
                <c:pt idx="23">
                  <c:v>221</c:v>
                </c:pt>
                <c:pt idx="24">
                  <c:v>227</c:v>
                </c:pt>
                <c:pt idx="25">
                  <c:v>249</c:v>
                </c:pt>
                <c:pt idx="26">
                  <c:v>236</c:v>
                </c:pt>
                <c:pt idx="27">
                  <c:v>258</c:v>
                </c:pt>
                <c:pt idx="28">
                  <c:v>288</c:v>
                </c:pt>
                <c:pt idx="29">
                  <c:v>312</c:v>
                </c:pt>
                <c:pt idx="30">
                  <c:v>313</c:v>
                </c:pt>
                <c:pt idx="31">
                  <c:v>327</c:v>
                </c:pt>
                <c:pt idx="32">
                  <c:v>315</c:v>
                </c:pt>
                <c:pt idx="33">
                  <c:v>313</c:v>
                </c:pt>
                <c:pt idx="34">
                  <c:v>322</c:v>
                </c:pt>
                <c:pt idx="35">
                  <c:v>278</c:v>
                </c:pt>
                <c:pt idx="36">
                  <c:v>235</c:v>
                </c:pt>
                <c:pt idx="37">
                  <c:v>274</c:v>
                </c:pt>
                <c:pt idx="38">
                  <c:v>310</c:v>
                </c:pt>
                <c:pt idx="39">
                  <c:v>307</c:v>
                </c:pt>
                <c:pt idx="40">
                  <c:v>280</c:v>
                </c:pt>
                <c:pt idx="41">
                  <c:v>238</c:v>
                </c:pt>
                <c:pt idx="42">
                  <c:v>232</c:v>
                </c:pt>
                <c:pt idx="43">
                  <c:v>215</c:v>
                </c:pt>
                <c:pt idx="44">
                  <c:v>118</c:v>
                </c:pt>
                <c:pt idx="45">
                  <c:v>64</c:v>
                </c:pt>
                <c:pt idx="46">
                  <c:v>49</c:v>
                </c:pt>
                <c:pt idx="47">
                  <c:v>25</c:v>
                </c:pt>
                <c:pt idx="48">
                  <c:v>18</c:v>
                </c:pt>
                <c:pt idx="49">
                  <c:v>5</c:v>
                </c:pt>
                <c:pt idx="50">
                  <c:v>0</c:v>
                </c:pt>
                <c:pt idx="51">
                  <c:v>0</c:v>
                </c:pt>
                <c:pt idx="52">
                  <c:v>0</c:v>
                </c:pt>
                <c:pt idx="53">
                  <c:v>0</c:v>
                </c:pt>
              </c:numCache>
            </c:numRef>
          </c:val>
          <c:extLst>
            <c:ext xmlns:c16="http://schemas.microsoft.com/office/drawing/2014/chart" uri="{C3380CC4-5D6E-409C-BE32-E72D297353CC}">
              <c16:uniqueId val="{00000000-2B4A-4BE6-B8CE-5FA6E0109DE1}"/>
            </c:ext>
          </c:extLst>
        </c:ser>
        <c:dLbls>
          <c:showLegendKey val="0"/>
          <c:showVal val="0"/>
          <c:showCatName val="0"/>
          <c:showSerName val="0"/>
          <c:showPercent val="0"/>
          <c:showBubbleSize val="0"/>
        </c:dLbls>
        <c:gapWidth val="50"/>
        <c:overlap val="61"/>
        <c:axId val="134489984"/>
        <c:axId val="134491520"/>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'Fig3.1'!$R$85:$R$138</c:f>
              <c:numCache>
                <c:formatCode>#######0</c:formatCode>
                <c:ptCount val="54"/>
                <c:pt idx="0">
                  <c:v>0</c:v>
                </c:pt>
                <c:pt idx="1">
                  <c:v>0</c:v>
                </c:pt>
                <c:pt idx="2">
                  <c:v>0</c:v>
                </c:pt>
                <c:pt idx="3">
                  <c:v>0</c:v>
                </c:pt>
                <c:pt idx="4">
                  <c:v>0</c:v>
                </c:pt>
                <c:pt idx="5">
                  <c:v>6</c:v>
                </c:pt>
                <c:pt idx="6">
                  <c:v>11</c:v>
                </c:pt>
                <c:pt idx="7">
                  <c:v>12</c:v>
                </c:pt>
                <c:pt idx="8">
                  <c:v>29</c:v>
                </c:pt>
                <c:pt idx="9">
                  <c:v>20</c:v>
                </c:pt>
                <c:pt idx="10">
                  <c:v>30</c:v>
                </c:pt>
                <c:pt idx="11">
                  <c:v>45</c:v>
                </c:pt>
                <c:pt idx="12">
                  <c:v>36</c:v>
                </c:pt>
                <c:pt idx="13">
                  <c:v>48</c:v>
                </c:pt>
                <c:pt idx="14">
                  <c:v>51</c:v>
                </c:pt>
                <c:pt idx="15">
                  <c:v>54</c:v>
                </c:pt>
                <c:pt idx="16">
                  <c:v>66</c:v>
                </c:pt>
                <c:pt idx="17">
                  <c:v>58</c:v>
                </c:pt>
                <c:pt idx="18">
                  <c:v>69</c:v>
                </c:pt>
                <c:pt idx="19">
                  <c:v>63</c:v>
                </c:pt>
                <c:pt idx="20">
                  <c:v>57</c:v>
                </c:pt>
                <c:pt idx="21">
                  <c:v>65</c:v>
                </c:pt>
                <c:pt idx="22">
                  <c:v>48</c:v>
                </c:pt>
                <c:pt idx="23">
                  <c:v>52</c:v>
                </c:pt>
                <c:pt idx="24">
                  <c:v>49</c:v>
                </c:pt>
                <c:pt idx="25">
                  <c:v>51</c:v>
                </c:pt>
                <c:pt idx="26">
                  <c:v>60</c:v>
                </c:pt>
                <c:pt idx="27">
                  <c:v>62</c:v>
                </c:pt>
                <c:pt idx="28">
                  <c:v>67</c:v>
                </c:pt>
                <c:pt idx="29">
                  <c:v>70</c:v>
                </c:pt>
                <c:pt idx="30">
                  <c:v>101</c:v>
                </c:pt>
                <c:pt idx="31">
                  <c:v>104</c:v>
                </c:pt>
                <c:pt idx="32">
                  <c:v>110</c:v>
                </c:pt>
                <c:pt idx="33">
                  <c:v>112</c:v>
                </c:pt>
                <c:pt idx="34">
                  <c:v>121</c:v>
                </c:pt>
                <c:pt idx="35">
                  <c:v>115</c:v>
                </c:pt>
                <c:pt idx="36">
                  <c:v>122</c:v>
                </c:pt>
                <c:pt idx="37">
                  <c:v>124</c:v>
                </c:pt>
                <c:pt idx="38">
                  <c:v>129</c:v>
                </c:pt>
                <c:pt idx="39">
                  <c:v>117</c:v>
                </c:pt>
                <c:pt idx="40">
                  <c:v>134</c:v>
                </c:pt>
                <c:pt idx="41">
                  <c:v>114</c:v>
                </c:pt>
                <c:pt idx="42">
                  <c:v>98</c:v>
                </c:pt>
                <c:pt idx="43">
                  <c:v>91</c:v>
                </c:pt>
                <c:pt idx="44">
                  <c:v>49</c:v>
                </c:pt>
                <c:pt idx="45">
                  <c:v>55</c:v>
                </c:pt>
                <c:pt idx="46">
                  <c:v>30</c:v>
                </c:pt>
                <c:pt idx="47">
                  <c:v>16</c:v>
                </c:pt>
                <c:pt idx="48">
                  <c:v>6</c:v>
                </c:pt>
                <c:pt idx="49">
                  <c:v>4</c:v>
                </c:pt>
                <c:pt idx="50">
                  <c:v>0</c:v>
                </c:pt>
                <c:pt idx="51">
                  <c:v>0</c:v>
                </c:pt>
                <c:pt idx="52">
                  <c:v>0</c:v>
                </c:pt>
                <c:pt idx="53">
                  <c:v>0</c:v>
                </c:pt>
              </c:numCache>
            </c:numRef>
          </c:val>
          <c:extLst>
            <c:ext xmlns:c16="http://schemas.microsoft.com/office/drawing/2014/chart" uri="{C3380CC4-5D6E-409C-BE32-E72D297353CC}">
              <c16:uniqueId val="{00000001-2B4A-4BE6-B8CE-5FA6E0109DE1}"/>
            </c:ext>
          </c:extLst>
        </c:ser>
        <c:dLbls>
          <c:showLegendKey val="0"/>
          <c:showVal val="0"/>
          <c:showCatName val="0"/>
          <c:showSerName val="0"/>
          <c:showPercent val="0"/>
          <c:showBubbleSize val="0"/>
        </c:dLbls>
        <c:gapWidth val="50"/>
        <c:overlap val="61"/>
        <c:axId val="134498944"/>
        <c:axId val="134497408"/>
      </c:barChart>
      <c:catAx>
        <c:axId val="1344899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91520"/>
        <c:crossesAt val="0"/>
        <c:auto val="1"/>
        <c:lblAlgn val="ctr"/>
        <c:lblOffset val="100"/>
        <c:tickLblSkip val="5"/>
        <c:tickMarkSkip val="1"/>
        <c:noMultiLvlLbl val="0"/>
      </c:catAx>
      <c:valAx>
        <c:axId val="134491520"/>
        <c:scaling>
          <c:orientation val="minMax"/>
          <c:max val="400"/>
          <c:min val="-4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89984"/>
        <c:crosses val="autoZero"/>
        <c:crossBetween val="between"/>
        <c:majorUnit val="100"/>
      </c:valAx>
      <c:valAx>
        <c:axId val="134497408"/>
        <c:scaling>
          <c:orientation val="maxMin"/>
          <c:max val="400"/>
          <c:min val="-400"/>
        </c:scaling>
        <c:delete val="0"/>
        <c:axPos val="t"/>
        <c:numFmt formatCode="#######0" sourceLinked="1"/>
        <c:majorTickMark val="none"/>
        <c:minorTickMark val="none"/>
        <c:tickLblPos val="none"/>
        <c:spPr>
          <a:noFill/>
          <a:ln>
            <a:noFill/>
          </a:ln>
        </c:spPr>
        <c:crossAx val="134498944"/>
        <c:crosses val="max"/>
        <c:crossBetween val="between"/>
        <c:majorUnit val="200"/>
      </c:valAx>
      <c:catAx>
        <c:axId val="134498944"/>
        <c:scaling>
          <c:orientation val="minMax"/>
        </c:scaling>
        <c:delete val="1"/>
        <c:axPos val="r"/>
        <c:numFmt formatCode="General" sourceLinked="1"/>
        <c:majorTickMark val="out"/>
        <c:minorTickMark val="none"/>
        <c:tickLblPos val="nextTo"/>
        <c:crossAx val="134497408"/>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t>Les personnels d'assistance</a:t>
            </a:r>
            <a:r>
              <a:rPr lang="en-US" b="0" baseline="0"/>
              <a:t> éducative :</a:t>
            </a:r>
          </a:p>
          <a:p>
            <a:pPr>
              <a:defRPr sz="800" b="0" i="0" u="none" strike="noStrike" baseline="0">
                <a:solidFill>
                  <a:srgbClr val="000000"/>
                </a:solidFill>
                <a:latin typeface="Arial"/>
                <a:ea typeface="Arial"/>
                <a:cs typeface="Arial"/>
              </a:defRPr>
            </a:pPr>
            <a:r>
              <a:rPr lang="en-US" b="0" baseline="0"/>
              <a:t>Les assistants d'éducation</a:t>
            </a:r>
            <a:r>
              <a:rPr lang="en-US" b="0"/>
              <a:t> </a:t>
            </a: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c:v>
          </c:tx>
          <c:spPr>
            <a:solidFill>
              <a:srgbClr val="F79646">
                <a:lumMod val="40000"/>
                <a:lumOff val="60000"/>
              </a:srgbClr>
            </a:solidFill>
            <a:ln w="25400">
              <a:noFill/>
            </a:ln>
          </c:spPr>
          <c:invertIfNegative val="0"/>
          <c:cat>
            <c:numRef>
              <c:f>'Fig3.1'!$M$85:$M$138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75</c:v>
                </c:pt>
              </c:numCache>
            </c:numRef>
          </c:cat>
          <c:val>
            <c:numRef>
              <c:f>'Fig3.1'!$Z$85:$Z$138</c:f>
              <c:numCache>
                <c:formatCode>#######0</c:formatCode>
                <c:ptCount val="54"/>
                <c:pt idx="0">
                  <c:v>61</c:v>
                </c:pt>
                <c:pt idx="1">
                  <c:v>408</c:v>
                </c:pt>
                <c:pt idx="2">
                  <c:v>1146</c:v>
                </c:pt>
                <c:pt idx="3">
                  <c:v>2012</c:v>
                </c:pt>
                <c:pt idx="4">
                  <c:v>2506</c:v>
                </c:pt>
                <c:pt idx="5">
                  <c:v>2661</c:v>
                </c:pt>
                <c:pt idx="6">
                  <c:v>2708</c:v>
                </c:pt>
                <c:pt idx="7">
                  <c:v>2353</c:v>
                </c:pt>
                <c:pt idx="8">
                  <c:v>2015</c:v>
                </c:pt>
                <c:pt idx="9">
                  <c:v>1718</c:v>
                </c:pt>
                <c:pt idx="10">
                  <c:v>1480</c:v>
                </c:pt>
                <c:pt idx="11">
                  <c:v>1239</c:v>
                </c:pt>
                <c:pt idx="12">
                  <c:v>1115</c:v>
                </c:pt>
                <c:pt idx="13">
                  <c:v>1029</c:v>
                </c:pt>
                <c:pt idx="14">
                  <c:v>930</c:v>
                </c:pt>
                <c:pt idx="15">
                  <c:v>878</c:v>
                </c:pt>
                <c:pt idx="16">
                  <c:v>811</c:v>
                </c:pt>
                <c:pt idx="17">
                  <c:v>766</c:v>
                </c:pt>
                <c:pt idx="18">
                  <c:v>726</c:v>
                </c:pt>
                <c:pt idx="19">
                  <c:v>644</c:v>
                </c:pt>
                <c:pt idx="20">
                  <c:v>607</c:v>
                </c:pt>
                <c:pt idx="21">
                  <c:v>498</c:v>
                </c:pt>
                <c:pt idx="22">
                  <c:v>513</c:v>
                </c:pt>
                <c:pt idx="23">
                  <c:v>507</c:v>
                </c:pt>
                <c:pt idx="24">
                  <c:v>474</c:v>
                </c:pt>
                <c:pt idx="25">
                  <c:v>411</c:v>
                </c:pt>
                <c:pt idx="26">
                  <c:v>387</c:v>
                </c:pt>
                <c:pt idx="27">
                  <c:v>335</c:v>
                </c:pt>
                <c:pt idx="28">
                  <c:v>288</c:v>
                </c:pt>
                <c:pt idx="29">
                  <c:v>284</c:v>
                </c:pt>
                <c:pt idx="30">
                  <c:v>258</c:v>
                </c:pt>
                <c:pt idx="31">
                  <c:v>222</c:v>
                </c:pt>
                <c:pt idx="32">
                  <c:v>200</c:v>
                </c:pt>
                <c:pt idx="33">
                  <c:v>198</c:v>
                </c:pt>
                <c:pt idx="34">
                  <c:v>144</c:v>
                </c:pt>
                <c:pt idx="35">
                  <c:v>120</c:v>
                </c:pt>
                <c:pt idx="36">
                  <c:v>111</c:v>
                </c:pt>
                <c:pt idx="37">
                  <c:v>101</c:v>
                </c:pt>
                <c:pt idx="38">
                  <c:v>104</c:v>
                </c:pt>
                <c:pt idx="39">
                  <c:v>91</c:v>
                </c:pt>
                <c:pt idx="40">
                  <c:v>89</c:v>
                </c:pt>
                <c:pt idx="41">
                  <c:v>71</c:v>
                </c:pt>
                <c:pt idx="42">
                  <c:v>68</c:v>
                </c:pt>
                <c:pt idx="43">
                  <c:v>43</c:v>
                </c:pt>
                <c:pt idx="44">
                  <c:v>26</c:v>
                </c:pt>
                <c:pt idx="45">
                  <c:v>15</c:v>
                </c:pt>
                <c:pt idx="46">
                  <c:v>9</c:v>
                </c:pt>
                <c:pt idx="47">
                  <c:v>5</c:v>
                </c:pt>
                <c:pt idx="48">
                  <c:v>3</c:v>
                </c:pt>
                <c:pt idx="49">
                  <c:v>1</c:v>
                </c:pt>
                <c:pt idx="50">
                  <c:v>1</c:v>
                </c:pt>
                <c:pt idx="51">
                  <c:v>1</c:v>
                </c:pt>
                <c:pt idx="52">
                  <c:v>1</c:v>
                </c:pt>
                <c:pt idx="53">
                  <c:v>0</c:v>
                </c:pt>
              </c:numCache>
            </c:numRef>
          </c:val>
          <c:extLst>
            <c:ext xmlns:c16="http://schemas.microsoft.com/office/drawing/2014/chart" uri="{C3380CC4-5D6E-409C-BE32-E72D297353CC}">
              <c16:uniqueId val="{00000000-3D60-4FBB-9D8E-F7009BF22650}"/>
            </c:ext>
          </c:extLst>
        </c:ser>
        <c:dLbls>
          <c:showLegendKey val="0"/>
          <c:showVal val="0"/>
          <c:showCatName val="0"/>
          <c:showSerName val="0"/>
          <c:showPercent val="0"/>
          <c:showBubbleSize val="0"/>
        </c:dLbls>
        <c:gapWidth val="50"/>
        <c:overlap val="61"/>
        <c:axId val="134547328"/>
        <c:axId val="134548864"/>
      </c:barChart>
      <c:barChart>
        <c:barDir val="bar"/>
        <c:grouping val="clustered"/>
        <c:varyColors val="0"/>
        <c:ser>
          <c:idx val="1"/>
          <c:order val="0"/>
          <c:tx>
            <c:v>Hommes</c:v>
          </c:tx>
          <c:spPr>
            <a:solidFill>
              <a:srgbClr val="F79646"/>
            </a:solidFill>
            <a:ln w="25400">
              <a:noFill/>
            </a:ln>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'Fig3.1'!$AA$85:$AA$138</c:f>
              <c:numCache>
                <c:formatCode>#######0</c:formatCode>
                <c:ptCount val="54"/>
                <c:pt idx="0">
                  <c:v>50</c:v>
                </c:pt>
                <c:pt idx="1">
                  <c:v>339</c:v>
                </c:pt>
                <c:pt idx="2">
                  <c:v>840</c:v>
                </c:pt>
                <c:pt idx="3">
                  <c:v>1525</c:v>
                </c:pt>
                <c:pt idx="4">
                  <c:v>1886</c:v>
                </c:pt>
                <c:pt idx="5">
                  <c:v>2011</c:v>
                </c:pt>
                <c:pt idx="6">
                  <c:v>2024</c:v>
                </c:pt>
                <c:pt idx="7">
                  <c:v>1842</c:v>
                </c:pt>
                <c:pt idx="8">
                  <c:v>1561</c:v>
                </c:pt>
                <c:pt idx="9">
                  <c:v>1324</c:v>
                </c:pt>
                <c:pt idx="10">
                  <c:v>1125</c:v>
                </c:pt>
                <c:pt idx="11">
                  <c:v>947</c:v>
                </c:pt>
                <c:pt idx="12">
                  <c:v>811</c:v>
                </c:pt>
                <c:pt idx="13">
                  <c:v>701</c:v>
                </c:pt>
                <c:pt idx="14">
                  <c:v>553</c:v>
                </c:pt>
                <c:pt idx="15">
                  <c:v>448</c:v>
                </c:pt>
                <c:pt idx="16">
                  <c:v>401</c:v>
                </c:pt>
                <c:pt idx="17">
                  <c:v>328</c:v>
                </c:pt>
                <c:pt idx="18">
                  <c:v>300</c:v>
                </c:pt>
                <c:pt idx="19">
                  <c:v>233</c:v>
                </c:pt>
                <c:pt idx="20">
                  <c:v>231</c:v>
                </c:pt>
                <c:pt idx="21">
                  <c:v>191</c:v>
                </c:pt>
                <c:pt idx="22">
                  <c:v>193</c:v>
                </c:pt>
                <c:pt idx="23">
                  <c:v>151</c:v>
                </c:pt>
                <c:pt idx="24">
                  <c:v>155</c:v>
                </c:pt>
                <c:pt idx="25">
                  <c:v>132</c:v>
                </c:pt>
                <c:pt idx="26">
                  <c:v>133</c:v>
                </c:pt>
                <c:pt idx="27">
                  <c:v>111</c:v>
                </c:pt>
                <c:pt idx="28">
                  <c:v>95</c:v>
                </c:pt>
                <c:pt idx="29">
                  <c:v>105</c:v>
                </c:pt>
                <c:pt idx="30">
                  <c:v>100</c:v>
                </c:pt>
                <c:pt idx="31">
                  <c:v>97</c:v>
                </c:pt>
                <c:pt idx="32">
                  <c:v>87</c:v>
                </c:pt>
                <c:pt idx="33">
                  <c:v>76</c:v>
                </c:pt>
                <c:pt idx="34">
                  <c:v>55</c:v>
                </c:pt>
                <c:pt idx="35">
                  <c:v>57</c:v>
                </c:pt>
                <c:pt idx="36">
                  <c:v>52</c:v>
                </c:pt>
                <c:pt idx="37">
                  <c:v>41</c:v>
                </c:pt>
                <c:pt idx="38">
                  <c:v>43</c:v>
                </c:pt>
                <c:pt idx="39">
                  <c:v>41</c:v>
                </c:pt>
                <c:pt idx="40">
                  <c:v>45</c:v>
                </c:pt>
                <c:pt idx="41">
                  <c:v>42</c:v>
                </c:pt>
                <c:pt idx="42">
                  <c:v>30</c:v>
                </c:pt>
                <c:pt idx="43">
                  <c:v>23</c:v>
                </c:pt>
                <c:pt idx="44">
                  <c:v>12</c:v>
                </c:pt>
                <c:pt idx="45">
                  <c:v>10</c:v>
                </c:pt>
                <c:pt idx="46">
                  <c:v>7</c:v>
                </c:pt>
                <c:pt idx="47">
                  <c:v>5</c:v>
                </c:pt>
                <c:pt idx="48">
                  <c:v>2</c:v>
                </c:pt>
                <c:pt idx="49">
                  <c:v>0</c:v>
                </c:pt>
                <c:pt idx="50">
                  <c:v>1</c:v>
                </c:pt>
                <c:pt idx="51">
                  <c:v>0</c:v>
                </c:pt>
                <c:pt idx="52">
                  <c:v>0</c:v>
                </c:pt>
                <c:pt idx="53">
                  <c:v>0</c:v>
                </c:pt>
              </c:numCache>
            </c:numRef>
          </c:val>
          <c:extLst>
            <c:ext xmlns:c16="http://schemas.microsoft.com/office/drawing/2014/chart" uri="{C3380CC4-5D6E-409C-BE32-E72D297353CC}">
              <c16:uniqueId val="{00000001-3D60-4FBB-9D8E-F7009BF22650}"/>
            </c:ext>
          </c:extLst>
        </c:ser>
        <c:dLbls>
          <c:showLegendKey val="0"/>
          <c:showVal val="0"/>
          <c:showCatName val="0"/>
          <c:showSerName val="0"/>
          <c:showPercent val="0"/>
          <c:showBubbleSize val="0"/>
        </c:dLbls>
        <c:gapWidth val="50"/>
        <c:overlap val="61"/>
        <c:axId val="134564480"/>
        <c:axId val="134562944"/>
      </c:barChart>
      <c:catAx>
        <c:axId val="134547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548864"/>
        <c:crossesAt val="0"/>
        <c:auto val="1"/>
        <c:lblAlgn val="ctr"/>
        <c:lblOffset val="100"/>
        <c:tickLblSkip val="5"/>
        <c:tickMarkSkip val="1"/>
        <c:noMultiLvlLbl val="0"/>
      </c:catAx>
      <c:valAx>
        <c:axId val="134548864"/>
        <c:scaling>
          <c:orientation val="minMax"/>
          <c:max val="3500"/>
          <c:min val="-35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547328"/>
        <c:crosses val="autoZero"/>
        <c:crossBetween val="between"/>
        <c:majorUnit val="500"/>
      </c:valAx>
      <c:valAx>
        <c:axId val="134562944"/>
        <c:scaling>
          <c:orientation val="maxMin"/>
          <c:max val="3500"/>
          <c:min val="-3500"/>
        </c:scaling>
        <c:delete val="0"/>
        <c:axPos val="t"/>
        <c:numFmt formatCode="#######0" sourceLinked="1"/>
        <c:majorTickMark val="none"/>
        <c:minorTickMark val="none"/>
        <c:tickLblPos val="none"/>
        <c:spPr>
          <a:noFill/>
          <a:ln>
            <a:noFill/>
          </a:ln>
        </c:spPr>
        <c:crossAx val="134564480"/>
        <c:crosses val="max"/>
        <c:crossBetween val="between"/>
        <c:majorUnit val="500"/>
      </c:valAx>
      <c:catAx>
        <c:axId val="134564480"/>
        <c:scaling>
          <c:orientation val="minMax"/>
        </c:scaling>
        <c:delete val="1"/>
        <c:axPos val="r"/>
        <c:numFmt formatCode="General" sourceLinked="1"/>
        <c:majorTickMark val="out"/>
        <c:minorTickMark val="none"/>
        <c:tickLblPos val="nextTo"/>
        <c:crossAx val="13456294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solidFill>
                  <a:sysClr val="windowText" lastClr="000000"/>
                </a:solidFill>
              </a:rPr>
              <a:t>Les personnels d'assistance</a:t>
            </a:r>
            <a:r>
              <a:rPr lang="en-US" b="0" baseline="0">
                <a:solidFill>
                  <a:sysClr val="windowText" lastClr="000000"/>
                </a:solidFill>
              </a:rPr>
              <a:t> éducative :</a:t>
            </a:r>
          </a:p>
          <a:p>
            <a:pPr>
              <a:defRPr sz="800" b="0" i="0" u="none" strike="noStrike" baseline="0">
                <a:solidFill>
                  <a:srgbClr val="000000"/>
                </a:solidFill>
                <a:latin typeface="Arial"/>
                <a:ea typeface="Arial"/>
                <a:cs typeface="Arial"/>
              </a:defRPr>
            </a:pPr>
            <a:r>
              <a:rPr lang="en-US" b="0" baseline="0">
                <a:solidFill>
                  <a:sysClr val="windowText" lastClr="000000"/>
                </a:solidFill>
              </a:rPr>
              <a:t>Les accompagnants d'élèves en situation de handicap</a:t>
            </a:r>
            <a:endParaRPr lang="en-US" b="0">
              <a:solidFill>
                <a:sysClr val="windowText" lastClr="000000"/>
              </a:solidFill>
            </a:endParaRPr>
          </a:p>
        </c:rich>
      </c:tx>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c:v>
          </c:tx>
          <c:spPr>
            <a:solidFill>
              <a:srgbClr val="F79646">
                <a:lumMod val="40000"/>
                <a:lumOff val="60000"/>
              </a:srgbClr>
            </a:solidFill>
            <a:ln w="25400">
              <a:noFill/>
            </a:ln>
          </c:spPr>
          <c:invertIfNegative val="0"/>
          <c:cat>
            <c:numRef>
              <c:f>'Fig3.1'!$M$85:$M$138</c:f>
              <c:numCache>
                <c:formatCode>##########0</c:formatCode>
                <c:ptCount val="54"/>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75</c:v>
                </c:pt>
              </c:numCache>
            </c:numRef>
          </c:cat>
          <c:val>
            <c:numRef>
              <c:f>'Fig3.1'!$W$85:$W$138</c:f>
              <c:numCache>
                <c:formatCode>#######0</c:formatCode>
                <c:ptCount val="54"/>
                <c:pt idx="0">
                  <c:v>20</c:v>
                </c:pt>
                <c:pt idx="1">
                  <c:v>122</c:v>
                </c:pt>
                <c:pt idx="2">
                  <c:v>326</c:v>
                </c:pt>
                <c:pt idx="3">
                  <c:v>481</c:v>
                </c:pt>
                <c:pt idx="4">
                  <c:v>665</c:v>
                </c:pt>
                <c:pt idx="5">
                  <c:v>756</c:v>
                </c:pt>
                <c:pt idx="6">
                  <c:v>843</c:v>
                </c:pt>
                <c:pt idx="7">
                  <c:v>956</c:v>
                </c:pt>
                <c:pt idx="8">
                  <c:v>997</c:v>
                </c:pt>
                <c:pt idx="9">
                  <c:v>1125</c:v>
                </c:pt>
                <c:pt idx="10">
                  <c:v>1116</c:v>
                </c:pt>
                <c:pt idx="11">
                  <c:v>1246</c:v>
                </c:pt>
                <c:pt idx="12">
                  <c:v>1454</c:v>
                </c:pt>
                <c:pt idx="13">
                  <c:v>1624</c:v>
                </c:pt>
                <c:pt idx="14">
                  <c:v>1975</c:v>
                </c:pt>
                <c:pt idx="15">
                  <c:v>2187</c:v>
                </c:pt>
                <c:pt idx="16">
                  <c:v>2458</c:v>
                </c:pt>
                <c:pt idx="17">
                  <c:v>2580</c:v>
                </c:pt>
                <c:pt idx="18">
                  <c:v>2953</c:v>
                </c:pt>
                <c:pt idx="19">
                  <c:v>3153</c:v>
                </c:pt>
                <c:pt idx="20">
                  <c:v>3243</c:v>
                </c:pt>
                <c:pt idx="21">
                  <c:v>3360</c:v>
                </c:pt>
                <c:pt idx="22">
                  <c:v>3513</c:v>
                </c:pt>
                <c:pt idx="23">
                  <c:v>3783</c:v>
                </c:pt>
                <c:pt idx="24">
                  <c:v>3761</c:v>
                </c:pt>
                <c:pt idx="25">
                  <c:v>3723</c:v>
                </c:pt>
                <c:pt idx="26">
                  <c:v>3606</c:v>
                </c:pt>
                <c:pt idx="27">
                  <c:v>3762</c:v>
                </c:pt>
                <c:pt idx="28">
                  <c:v>3606</c:v>
                </c:pt>
                <c:pt idx="29">
                  <c:v>3732</c:v>
                </c:pt>
                <c:pt idx="30">
                  <c:v>3823</c:v>
                </c:pt>
                <c:pt idx="31">
                  <c:v>4036</c:v>
                </c:pt>
                <c:pt idx="32">
                  <c:v>3807</c:v>
                </c:pt>
                <c:pt idx="33">
                  <c:v>3616</c:v>
                </c:pt>
                <c:pt idx="34">
                  <c:v>3499</c:v>
                </c:pt>
                <c:pt idx="35">
                  <c:v>3230</c:v>
                </c:pt>
                <c:pt idx="36">
                  <c:v>3050</c:v>
                </c:pt>
                <c:pt idx="37">
                  <c:v>3031</c:v>
                </c:pt>
                <c:pt idx="38">
                  <c:v>3112</c:v>
                </c:pt>
                <c:pt idx="39">
                  <c:v>2934</c:v>
                </c:pt>
                <c:pt idx="40">
                  <c:v>2985</c:v>
                </c:pt>
                <c:pt idx="41">
                  <c:v>2930</c:v>
                </c:pt>
                <c:pt idx="42">
                  <c:v>2667</c:v>
                </c:pt>
                <c:pt idx="43">
                  <c:v>2372</c:v>
                </c:pt>
                <c:pt idx="44">
                  <c:v>1446</c:v>
                </c:pt>
                <c:pt idx="45">
                  <c:v>998</c:v>
                </c:pt>
                <c:pt idx="46">
                  <c:v>715</c:v>
                </c:pt>
                <c:pt idx="47">
                  <c:v>466</c:v>
                </c:pt>
                <c:pt idx="48">
                  <c:v>294</c:v>
                </c:pt>
                <c:pt idx="49">
                  <c:v>112</c:v>
                </c:pt>
                <c:pt idx="50">
                  <c:v>41</c:v>
                </c:pt>
                <c:pt idx="51">
                  <c:v>18</c:v>
                </c:pt>
                <c:pt idx="52">
                  <c:v>9</c:v>
                </c:pt>
                <c:pt idx="53">
                  <c:v>0</c:v>
                </c:pt>
              </c:numCache>
            </c:numRef>
          </c:val>
          <c:extLst>
            <c:ext xmlns:c16="http://schemas.microsoft.com/office/drawing/2014/chart" uri="{C3380CC4-5D6E-409C-BE32-E72D297353CC}">
              <c16:uniqueId val="{00000000-2A34-4D48-9F4C-AAE17528226B}"/>
            </c:ext>
          </c:extLst>
        </c:ser>
        <c:dLbls>
          <c:showLegendKey val="0"/>
          <c:showVal val="0"/>
          <c:showCatName val="0"/>
          <c:showSerName val="0"/>
          <c:showPercent val="0"/>
          <c:showBubbleSize val="0"/>
        </c:dLbls>
        <c:gapWidth val="50"/>
        <c:overlap val="61"/>
        <c:axId val="134625536"/>
        <c:axId val="134631424"/>
      </c:barChart>
      <c:barChart>
        <c:barDir val="bar"/>
        <c:grouping val="clustered"/>
        <c:varyColors val="0"/>
        <c:ser>
          <c:idx val="1"/>
          <c:order val="0"/>
          <c:tx>
            <c:v>Hommes</c:v>
          </c:tx>
          <c:spPr>
            <a:solidFill>
              <a:srgbClr val="F79646"/>
            </a:solidFill>
            <a:ln w="25400">
              <a:noFill/>
            </a:ln>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'Fig3.1'!$X$85:$X$138</c:f>
              <c:numCache>
                <c:formatCode>#######0</c:formatCode>
                <c:ptCount val="54"/>
                <c:pt idx="0">
                  <c:v>4</c:v>
                </c:pt>
                <c:pt idx="1">
                  <c:v>25</c:v>
                </c:pt>
                <c:pt idx="2">
                  <c:v>66</c:v>
                </c:pt>
                <c:pt idx="3">
                  <c:v>92</c:v>
                </c:pt>
                <c:pt idx="4">
                  <c:v>115</c:v>
                </c:pt>
                <c:pt idx="5">
                  <c:v>135</c:v>
                </c:pt>
                <c:pt idx="6">
                  <c:v>143</c:v>
                </c:pt>
                <c:pt idx="7">
                  <c:v>157</c:v>
                </c:pt>
                <c:pt idx="8">
                  <c:v>156</c:v>
                </c:pt>
                <c:pt idx="9">
                  <c:v>171</c:v>
                </c:pt>
                <c:pt idx="10">
                  <c:v>170</c:v>
                </c:pt>
                <c:pt idx="11">
                  <c:v>153</c:v>
                </c:pt>
                <c:pt idx="12">
                  <c:v>197</c:v>
                </c:pt>
                <c:pt idx="13">
                  <c:v>173</c:v>
                </c:pt>
                <c:pt idx="14">
                  <c:v>184</c:v>
                </c:pt>
                <c:pt idx="15">
                  <c:v>181</c:v>
                </c:pt>
                <c:pt idx="16">
                  <c:v>232</c:v>
                </c:pt>
                <c:pt idx="17">
                  <c:v>211</c:v>
                </c:pt>
                <c:pt idx="18">
                  <c:v>208</c:v>
                </c:pt>
                <c:pt idx="19">
                  <c:v>243</c:v>
                </c:pt>
                <c:pt idx="20">
                  <c:v>246</c:v>
                </c:pt>
                <c:pt idx="21">
                  <c:v>245</c:v>
                </c:pt>
                <c:pt idx="22">
                  <c:v>238</c:v>
                </c:pt>
                <c:pt idx="23">
                  <c:v>247</c:v>
                </c:pt>
                <c:pt idx="24">
                  <c:v>246</c:v>
                </c:pt>
                <c:pt idx="25">
                  <c:v>256</c:v>
                </c:pt>
                <c:pt idx="26">
                  <c:v>246</c:v>
                </c:pt>
                <c:pt idx="27">
                  <c:v>242</c:v>
                </c:pt>
                <c:pt idx="28">
                  <c:v>234</c:v>
                </c:pt>
                <c:pt idx="29">
                  <c:v>248</c:v>
                </c:pt>
                <c:pt idx="30">
                  <c:v>249</c:v>
                </c:pt>
                <c:pt idx="31">
                  <c:v>265</c:v>
                </c:pt>
                <c:pt idx="32">
                  <c:v>228</c:v>
                </c:pt>
                <c:pt idx="33">
                  <c:v>247</c:v>
                </c:pt>
                <c:pt idx="34">
                  <c:v>221</c:v>
                </c:pt>
                <c:pt idx="35">
                  <c:v>190</c:v>
                </c:pt>
                <c:pt idx="36">
                  <c:v>223</c:v>
                </c:pt>
                <c:pt idx="37">
                  <c:v>197</c:v>
                </c:pt>
                <c:pt idx="38">
                  <c:v>233</c:v>
                </c:pt>
                <c:pt idx="39">
                  <c:v>228</c:v>
                </c:pt>
                <c:pt idx="40">
                  <c:v>238</c:v>
                </c:pt>
                <c:pt idx="41">
                  <c:v>230</c:v>
                </c:pt>
                <c:pt idx="42">
                  <c:v>227</c:v>
                </c:pt>
                <c:pt idx="43">
                  <c:v>194</c:v>
                </c:pt>
                <c:pt idx="44">
                  <c:v>150</c:v>
                </c:pt>
                <c:pt idx="45">
                  <c:v>86</c:v>
                </c:pt>
                <c:pt idx="46">
                  <c:v>90</c:v>
                </c:pt>
                <c:pt idx="47">
                  <c:v>61</c:v>
                </c:pt>
                <c:pt idx="48">
                  <c:v>51</c:v>
                </c:pt>
                <c:pt idx="49">
                  <c:v>18</c:v>
                </c:pt>
                <c:pt idx="50">
                  <c:v>7</c:v>
                </c:pt>
                <c:pt idx="51">
                  <c:v>4</c:v>
                </c:pt>
                <c:pt idx="52">
                  <c:v>1</c:v>
                </c:pt>
                <c:pt idx="53">
                  <c:v>0</c:v>
                </c:pt>
              </c:numCache>
            </c:numRef>
          </c:val>
          <c:extLst>
            <c:ext xmlns:c16="http://schemas.microsoft.com/office/drawing/2014/chart" uri="{C3380CC4-5D6E-409C-BE32-E72D297353CC}">
              <c16:uniqueId val="{00000001-2A34-4D48-9F4C-AAE17528226B}"/>
            </c:ext>
          </c:extLst>
        </c:ser>
        <c:dLbls>
          <c:showLegendKey val="0"/>
          <c:showVal val="0"/>
          <c:showCatName val="0"/>
          <c:showSerName val="0"/>
          <c:showPercent val="0"/>
          <c:showBubbleSize val="0"/>
        </c:dLbls>
        <c:gapWidth val="50"/>
        <c:overlap val="61"/>
        <c:axId val="134634496"/>
        <c:axId val="134632960"/>
      </c:barChart>
      <c:catAx>
        <c:axId val="1346255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631424"/>
        <c:crossesAt val="0"/>
        <c:auto val="1"/>
        <c:lblAlgn val="ctr"/>
        <c:lblOffset val="100"/>
        <c:tickLblSkip val="5"/>
        <c:tickMarkSkip val="1"/>
        <c:noMultiLvlLbl val="0"/>
      </c:catAx>
      <c:valAx>
        <c:axId val="134631424"/>
        <c:scaling>
          <c:orientation val="minMax"/>
          <c:max val="4000"/>
          <c:min val="-4000"/>
        </c:scaling>
        <c:delete val="0"/>
        <c:axPos val="b"/>
        <c:majorGridlines>
          <c:spPr>
            <a:ln w="3175">
              <a:solidFill>
                <a:schemeClr val="bg1">
                  <a:lumMod val="65000"/>
                </a:schemeClr>
              </a:solidFill>
              <a:prstDash val="sysDash"/>
            </a:ln>
          </c:spPr>
        </c:majorGridlines>
        <c:numFmt formatCode="#,##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625536"/>
        <c:crosses val="autoZero"/>
        <c:crossBetween val="between"/>
        <c:majorUnit val="500"/>
      </c:valAx>
      <c:valAx>
        <c:axId val="134632960"/>
        <c:scaling>
          <c:orientation val="maxMin"/>
          <c:max val="3500"/>
          <c:min val="-3500"/>
        </c:scaling>
        <c:delete val="0"/>
        <c:axPos val="t"/>
        <c:numFmt formatCode="#######0" sourceLinked="1"/>
        <c:majorTickMark val="none"/>
        <c:minorTickMark val="none"/>
        <c:tickLblPos val="none"/>
        <c:spPr>
          <a:noFill/>
          <a:ln>
            <a:noFill/>
          </a:ln>
        </c:spPr>
        <c:crossAx val="134634496"/>
        <c:crosses val="max"/>
        <c:crossBetween val="between"/>
        <c:majorUnit val="500"/>
      </c:valAx>
      <c:catAx>
        <c:axId val="134634496"/>
        <c:scaling>
          <c:orientation val="minMax"/>
        </c:scaling>
        <c:delete val="1"/>
        <c:axPos val="r"/>
        <c:numFmt formatCode="General" sourceLinked="1"/>
        <c:majorTickMark val="out"/>
        <c:minorTickMark val="none"/>
        <c:tickLblPos val="nextTo"/>
        <c:crossAx val="13463296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11672711035603"/>
          <c:y val="4.6383647798742135E-2"/>
          <c:w val="0.58110448077398402"/>
          <c:h val="0.86130521015189832"/>
        </c:manualLayout>
      </c:layout>
      <c:barChart>
        <c:barDir val="bar"/>
        <c:grouping val="clustered"/>
        <c:varyColors val="0"/>
        <c:ser>
          <c:idx val="0"/>
          <c:order val="0"/>
          <c:tx>
            <c:strRef>
              <c:f>'Fig3.2'!$C$30</c:f>
              <c:strCache>
                <c:ptCount val="1"/>
                <c:pt idx="0">
                  <c:v>Categorie A</c:v>
                </c:pt>
              </c:strCache>
            </c:strRef>
          </c:tx>
          <c:spPr>
            <a:solidFill>
              <a:srgbClr val="C00000"/>
            </a:solidFill>
            <a:ln w="12700">
              <a:noFill/>
              <a:prstDash val="solid"/>
            </a:ln>
          </c:spPr>
          <c:invertIfNegative val="0"/>
          <c:dLbls>
            <c:dLbl>
              <c:idx val="0"/>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1E-4B90-A747-88A42C8C268A}"/>
                </c:ext>
              </c:extLst>
            </c:dLbl>
            <c:dLbl>
              <c:idx val="1"/>
              <c:tx>
                <c:rich>
                  <a:bodyPr/>
                  <a:lstStyle/>
                  <a:p>
                    <a:r>
                      <a:rPr lang="en-US"/>
                      <a:t>100 %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1E-4B90-A747-88A42C8C268A}"/>
                </c:ext>
              </c:extLst>
            </c:dLbl>
            <c:dLbl>
              <c:idx val="2"/>
              <c:tx>
                <c:rich>
                  <a:bodyPr/>
                  <a:lstStyle/>
                  <a:p>
                    <a:r>
                      <a:rPr lang="en-US"/>
                      <a:t>20 %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1E-4B90-A747-88A42C8C268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'Fig3.2'!$C$31:$C$33</c:f>
              <c:numCache>
                <c:formatCode>General</c:formatCode>
                <c:ptCount val="3"/>
                <c:pt idx="0">
                  <c:v>8755</c:v>
                </c:pt>
                <c:pt idx="1">
                  <c:v>11583</c:v>
                </c:pt>
                <c:pt idx="2">
                  <c:v>1945</c:v>
                </c:pt>
              </c:numCache>
            </c:numRef>
          </c:val>
          <c:extLst>
            <c:ext xmlns:c16="http://schemas.microsoft.com/office/drawing/2014/chart" uri="{C3380CC4-5D6E-409C-BE32-E72D297353CC}">
              <c16:uniqueId val="{0000000A-B01E-4B90-A747-88A42C8C268A}"/>
            </c:ext>
          </c:extLst>
        </c:ser>
        <c:ser>
          <c:idx val="1"/>
          <c:order val="1"/>
          <c:tx>
            <c:strRef>
              <c:f>'Fig3.2'!$D$30</c:f>
              <c:strCache>
                <c:ptCount val="1"/>
                <c:pt idx="0">
                  <c:v>Categorie B</c:v>
                </c:pt>
              </c:strCache>
            </c:strRef>
          </c:tx>
          <c:invertIfNegative val="0"/>
          <c:dLbls>
            <c:dLbl>
              <c:idx val="0"/>
              <c:tx>
                <c:rich>
                  <a:bodyPr/>
                  <a:lstStyle/>
                  <a:p>
                    <a:fld id="{107336D7-62BE-425B-9B08-C6B9F0DE259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01E-4B90-A747-88A42C8C268A}"/>
                </c:ext>
              </c:extLst>
            </c:dLbl>
            <c:dLbl>
              <c:idx val="1"/>
              <c:delete val="1"/>
              <c:extLst>
                <c:ext xmlns:c15="http://schemas.microsoft.com/office/drawing/2012/chart" uri="{CE6537A1-D6FC-4f65-9D91-7224C49458BB}"/>
                <c:ext xmlns:c16="http://schemas.microsoft.com/office/drawing/2014/chart" uri="{C3380CC4-5D6E-409C-BE32-E72D297353CC}">
                  <c16:uniqueId val="{00000004-B01E-4B90-A747-88A42C8C268A}"/>
                </c:ext>
              </c:extLst>
            </c:dLbl>
            <c:dLbl>
              <c:idx val="2"/>
              <c:tx>
                <c:rich>
                  <a:bodyPr/>
                  <a:lstStyle/>
                  <a:p>
                    <a:fld id="{72B9B547-113F-4447-A322-8F18AD68B92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1E-4B90-A747-88A42C8C268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'Fig3.2'!$D$31:$D$33</c:f>
              <c:numCache>
                <c:formatCode>General</c:formatCode>
                <c:ptCount val="3"/>
                <c:pt idx="0">
                  <c:v>15409</c:v>
                </c:pt>
                <c:pt idx="1">
                  <c:v>40</c:v>
                </c:pt>
                <c:pt idx="2">
                  <c:v>1961</c:v>
                </c:pt>
              </c:numCache>
            </c:numRef>
          </c:val>
          <c:extLst>
            <c:ext xmlns:c15="http://schemas.microsoft.com/office/drawing/2012/chart" uri="{02D57815-91ED-43cb-92C2-25804820EDAC}">
              <c15:datalabelsRange>
                <c15:f>'Fig3.2'!$G$31:$G$33</c15:f>
                <c15:dlblRangeCache>
                  <c:ptCount val="3"/>
                  <c:pt idx="0">
                    <c:v>35%</c:v>
                  </c:pt>
                  <c:pt idx="1">
                    <c:v>0%</c:v>
                  </c:pt>
                  <c:pt idx="2">
                    <c:v>21%</c:v>
                  </c:pt>
                </c15:dlblRangeCache>
              </c15:datalabelsRange>
            </c:ext>
            <c:ext xmlns:c16="http://schemas.microsoft.com/office/drawing/2014/chart" uri="{C3380CC4-5D6E-409C-BE32-E72D297353CC}">
              <c16:uniqueId val="{00000006-B01E-4B90-A747-88A42C8C268A}"/>
            </c:ext>
          </c:extLst>
        </c:ser>
        <c:ser>
          <c:idx val="2"/>
          <c:order val="2"/>
          <c:tx>
            <c:strRef>
              <c:f>'Fig3.2'!$E$30</c:f>
              <c:strCache>
                <c:ptCount val="1"/>
                <c:pt idx="0">
                  <c:v>Categorie C</c:v>
                </c:pt>
              </c:strCache>
            </c:strRef>
          </c:tx>
          <c:spPr>
            <a:solidFill>
              <a:schemeClr val="accent6"/>
            </a:solidFill>
          </c:spPr>
          <c:invertIfNegative val="0"/>
          <c:dLbls>
            <c:dLbl>
              <c:idx val="0"/>
              <c:tx>
                <c:rich>
                  <a:bodyPr/>
                  <a:lstStyle/>
                  <a:p>
                    <a:fld id="{EDFCD63A-D3B8-44B8-84F8-2BA517DC4F4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01E-4B90-A747-88A42C8C268A}"/>
                </c:ext>
              </c:extLst>
            </c:dLbl>
            <c:dLbl>
              <c:idx val="1"/>
              <c:delete val="1"/>
              <c:extLst>
                <c:ext xmlns:c15="http://schemas.microsoft.com/office/drawing/2012/chart" uri="{CE6537A1-D6FC-4f65-9D91-7224C49458BB}"/>
                <c:ext xmlns:c16="http://schemas.microsoft.com/office/drawing/2014/chart" uri="{C3380CC4-5D6E-409C-BE32-E72D297353CC}">
                  <c16:uniqueId val="{00000000-CD49-4E06-959B-53203A9E368F}"/>
                </c:ext>
              </c:extLst>
            </c:dLbl>
            <c:dLbl>
              <c:idx val="2"/>
              <c:tx>
                <c:rich>
                  <a:bodyPr/>
                  <a:lstStyle/>
                  <a:p>
                    <a:fld id="{456F3B70-4DF6-4B3D-8599-0593C19D11A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1E-4B90-A747-88A42C8C268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'Fig3.2'!$E$31:$E$33</c:f>
              <c:numCache>
                <c:formatCode>General</c:formatCode>
                <c:ptCount val="3"/>
                <c:pt idx="0">
                  <c:v>20338</c:v>
                </c:pt>
                <c:pt idx="1">
                  <c:v>0</c:v>
                </c:pt>
                <c:pt idx="2">
                  <c:v>5556</c:v>
                </c:pt>
              </c:numCache>
            </c:numRef>
          </c:val>
          <c:extLst>
            <c:ext xmlns:c15="http://schemas.microsoft.com/office/drawing/2012/chart" uri="{02D57815-91ED-43cb-92C2-25804820EDAC}">
              <c15:datalabelsRange>
                <c15:f>'Fig3.2'!$H$31:$H$33</c15:f>
                <c15:dlblRangeCache>
                  <c:ptCount val="3"/>
                  <c:pt idx="0">
                    <c:v>46%</c:v>
                  </c:pt>
                  <c:pt idx="1">
                    <c:v>0%</c:v>
                  </c:pt>
                  <c:pt idx="2">
                    <c:v>59%</c:v>
                  </c:pt>
                </c15:dlblRangeCache>
              </c15:datalabelsRange>
            </c:ext>
            <c:ext xmlns:c16="http://schemas.microsoft.com/office/drawing/2014/chart" uri="{C3380CC4-5D6E-409C-BE32-E72D297353CC}">
              <c16:uniqueId val="{00000002-B01E-4B90-A747-88A42C8C268A}"/>
            </c:ext>
          </c:extLst>
        </c:ser>
        <c:dLbls>
          <c:showLegendKey val="0"/>
          <c:showVal val="0"/>
          <c:showCatName val="0"/>
          <c:showSerName val="0"/>
          <c:showPercent val="0"/>
          <c:showBubbleSize val="0"/>
        </c:dLbls>
        <c:gapWidth val="150"/>
        <c:axId val="133823872"/>
        <c:axId val="134218880"/>
      </c:barChart>
      <c:catAx>
        <c:axId val="13382387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34218880"/>
        <c:crosses val="autoZero"/>
        <c:auto val="1"/>
        <c:lblAlgn val="ctr"/>
        <c:lblOffset val="100"/>
        <c:tickLblSkip val="1"/>
        <c:tickMarkSkip val="1"/>
        <c:noMultiLvlLbl val="0"/>
      </c:catAx>
      <c:valAx>
        <c:axId val="134218880"/>
        <c:scaling>
          <c:orientation val="minMax"/>
        </c:scaling>
        <c:delete val="0"/>
        <c:axPos val="t"/>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33823872"/>
        <c:crosses val="autoZero"/>
        <c:crossBetween val="between"/>
      </c:valAx>
      <c:spPr>
        <a:solidFill>
          <a:srgbClr val="FFFFFF"/>
        </a:solidFill>
        <a:ln w="12700">
          <a:solidFill>
            <a:srgbClr val="808080"/>
          </a:solidFill>
          <a:prstDash val="solid"/>
        </a:ln>
      </c:spPr>
    </c:plotArea>
    <c:legend>
      <c:legendPos val="b"/>
      <c:overlay val="0"/>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0</xdr:colOff>
      <xdr:row>52</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420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76200</xdr:colOff>
      <xdr:row>1</xdr:row>
      <xdr:rowOff>123825</xdr:rowOff>
    </xdr:from>
    <xdr:to>
      <xdr:col>5</xdr:col>
      <xdr:colOff>533400</xdr:colOff>
      <xdr:row>23</xdr:row>
      <xdr:rowOff>47625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xdr:row>
      <xdr:rowOff>0</xdr:rowOff>
    </xdr:from>
    <xdr:to>
      <xdr:col>10</xdr:col>
      <xdr:colOff>190500</xdr:colOff>
      <xdr:row>4</xdr:row>
      <xdr:rowOff>142875</xdr:rowOff>
    </xdr:to>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xdr:row>
      <xdr:rowOff>0</xdr:rowOff>
    </xdr:from>
    <xdr:ext cx="190500" cy="142875"/>
    <xdr:pic>
      <xdr:nvPicPr>
        <xdr:cNvPr id="9"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4</xdr:row>
      <xdr:rowOff>0</xdr:rowOff>
    </xdr:from>
    <xdr:ext cx="190500" cy="142875"/>
    <xdr:pic>
      <xdr:nvPicPr>
        <xdr:cNvPr id="1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4</xdr:row>
      <xdr:rowOff>0</xdr:rowOff>
    </xdr:from>
    <xdr:to>
      <xdr:col>0</xdr:col>
      <xdr:colOff>190500</xdr:colOff>
      <xdr:row>4</xdr:row>
      <xdr:rowOff>142875</xdr:rowOff>
    </xdr:to>
    <xdr:pic>
      <xdr:nvPicPr>
        <xdr:cNvPr id="1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9</xdr:col>
      <xdr:colOff>457200</xdr:colOff>
      <xdr:row>73</xdr:row>
      <xdr:rowOff>76200</xdr:rowOff>
    </xdr:to>
    <xdr:grpSp>
      <xdr:nvGrpSpPr>
        <xdr:cNvPr id="10" name="Groupe 9"/>
        <xdr:cNvGrpSpPr/>
      </xdr:nvGrpSpPr>
      <xdr:grpSpPr>
        <a:xfrm>
          <a:off x="0" y="276225"/>
          <a:ext cx="7315200" cy="11620500"/>
          <a:chOff x="0" y="276225"/>
          <a:chExt cx="7241197" cy="11620500"/>
        </a:xfrm>
      </xdr:grpSpPr>
      <xdr:graphicFrame macro="">
        <xdr:nvGraphicFramePr>
          <xdr:cNvPr id="2" name="Graphique 1"/>
          <xdr:cNvGraphicFramePr>
            <a:graphicFrameLocks/>
          </xdr:cNvGraphicFramePr>
        </xdr:nvGraphicFramePr>
        <xdr:xfrm>
          <a:off x="0" y="276225"/>
          <a:ext cx="3619500" cy="29051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1"/>
          <xdr:cNvGraphicFramePr>
            <a:graphicFrameLocks/>
          </xdr:cNvGraphicFramePr>
        </xdr:nvGraphicFramePr>
        <xdr:xfrm>
          <a:off x="3615102" y="276225"/>
          <a:ext cx="3619500" cy="29051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1"/>
          <xdr:cNvGraphicFramePr>
            <a:graphicFrameLocks/>
          </xdr:cNvGraphicFramePr>
        </xdr:nvGraphicFramePr>
        <xdr:xfrm>
          <a:off x="0" y="3181350"/>
          <a:ext cx="3619500" cy="29051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1"/>
          <xdr:cNvGraphicFramePr>
            <a:graphicFrameLocks/>
          </xdr:cNvGraphicFramePr>
        </xdr:nvGraphicFramePr>
        <xdr:xfrm>
          <a:off x="3621697" y="3181351"/>
          <a:ext cx="3619500" cy="2905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1"/>
          <xdr:cNvGraphicFramePr>
            <a:graphicFrameLocks/>
          </xdr:cNvGraphicFramePr>
        </xdr:nvGraphicFramePr>
        <xdr:xfrm>
          <a:off x="0" y="6086475"/>
          <a:ext cx="3619500" cy="29051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Graphique 1"/>
          <xdr:cNvGraphicFramePr>
            <a:graphicFrameLocks/>
          </xdr:cNvGraphicFramePr>
        </xdr:nvGraphicFramePr>
        <xdr:xfrm>
          <a:off x="3619500" y="6086475"/>
          <a:ext cx="3619500" cy="29051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Graphique 1"/>
          <xdr:cNvGraphicFramePr>
            <a:graphicFrameLocks/>
          </xdr:cNvGraphicFramePr>
        </xdr:nvGraphicFramePr>
        <xdr:xfrm>
          <a:off x="0" y="8991600"/>
          <a:ext cx="3619500" cy="290512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Graphique 1"/>
          <xdr:cNvGraphicFramePr>
            <a:graphicFrameLocks/>
          </xdr:cNvGraphicFramePr>
        </xdr:nvGraphicFramePr>
        <xdr:xfrm>
          <a:off x="3619500" y="8991600"/>
          <a:ext cx="3619500" cy="2905125"/>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5.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7.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8.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9.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ducation.gouv.fr/series-chronologiques-de-donnees-statistiques-sur-le-systeme-educatif-12530" TargetMode="External"/><Relationship Id="rId1" Type="http://schemas.openxmlformats.org/officeDocument/2006/relationships/hyperlink" Target="https://www.education.gouv.fr/series-chronologiques-de-donnees-statistiques-sur-le-systeme-educatif-1253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tabSelected="1" topLeftCell="A43" zoomScaleNormal="100" workbookViewId="0"/>
  </sheetViews>
  <sheetFormatPr baseColWidth="10" defaultRowHeight="12.75"/>
  <cols>
    <col min="1" max="1" width="11.140625" style="71" customWidth="1"/>
    <col min="2" max="2" width="13" style="71" customWidth="1"/>
    <col min="3" max="3" width="10.140625" style="71" customWidth="1"/>
    <col min="4" max="7" width="8.5703125" style="71" customWidth="1"/>
    <col min="8" max="8" width="7" style="71" customWidth="1"/>
    <col min="9" max="10" width="7.140625" style="71" customWidth="1"/>
    <col min="11" max="11" width="7.5703125" style="71" customWidth="1"/>
    <col min="12" max="12" width="8.5703125" style="71" customWidth="1"/>
    <col min="13" max="13" width="11.42578125" style="71"/>
    <col min="14" max="14" width="16" style="71" customWidth="1"/>
    <col min="15" max="16" width="11.42578125" style="71"/>
    <col min="17" max="17" width="13.5703125" style="71" customWidth="1"/>
    <col min="18" max="18" width="11.42578125" style="71"/>
    <col min="19" max="19" width="13" style="71" customWidth="1"/>
    <col min="20" max="16384" width="11.42578125" style="71"/>
  </cols>
  <sheetData>
    <row r="1" spans="1:14">
      <c r="A1" s="96" t="s">
        <v>120</v>
      </c>
    </row>
    <row r="3" spans="1:14" ht="45">
      <c r="A3" s="322"/>
      <c r="B3" s="323"/>
      <c r="C3" s="324"/>
      <c r="D3" s="206" t="s">
        <v>29</v>
      </c>
      <c r="E3" s="206" t="s">
        <v>17</v>
      </c>
      <c r="F3" s="206" t="s">
        <v>131</v>
      </c>
      <c r="G3" s="206" t="s">
        <v>132</v>
      </c>
      <c r="H3" s="206" t="s">
        <v>133</v>
      </c>
      <c r="I3" s="206" t="s">
        <v>16</v>
      </c>
      <c r="J3" s="206" t="s">
        <v>134</v>
      </c>
      <c r="K3" s="206" t="s">
        <v>33</v>
      </c>
      <c r="L3" s="206" t="s">
        <v>15</v>
      </c>
    </row>
    <row r="4" spans="1:14" ht="12.75" customHeight="1">
      <c r="A4" s="340" t="s">
        <v>50</v>
      </c>
      <c r="B4" s="337" t="s">
        <v>49</v>
      </c>
      <c r="C4" s="85" t="s">
        <v>2</v>
      </c>
      <c r="D4" s="167">
        <v>7226</v>
      </c>
      <c r="E4" s="210">
        <f>D4/$D$48*100</f>
        <v>2.3964130081516513</v>
      </c>
      <c r="F4" s="216"/>
      <c r="G4" s="210">
        <v>0.6</v>
      </c>
      <c r="H4" s="210">
        <v>63.7</v>
      </c>
      <c r="I4" s="168">
        <v>51.6</v>
      </c>
      <c r="J4" s="210">
        <v>0.2</v>
      </c>
      <c r="K4" s="210">
        <v>99.9</v>
      </c>
      <c r="L4" s="169">
        <v>7216</v>
      </c>
      <c r="N4" s="74"/>
    </row>
    <row r="5" spans="1:14">
      <c r="A5" s="335"/>
      <c r="B5" s="338"/>
      <c r="C5" s="85" t="s">
        <v>1</v>
      </c>
      <c r="D5" s="167">
        <v>6212</v>
      </c>
      <c r="E5" s="210">
        <f t="shared" ref="E5:E48" si="0">D5/$D$48*100</f>
        <v>2.0601325223689537</v>
      </c>
      <c r="F5" s="216"/>
      <c r="G5" s="210">
        <v>0.9</v>
      </c>
      <c r="H5" s="210">
        <v>65.8</v>
      </c>
      <c r="I5" s="168">
        <v>52.1</v>
      </c>
      <c r="J5" s="210">
        <v>0.1</v>
      </c>
      <c r="K5" s="210">
        <v>99.9</v>
      </c>
      <c r="L5" s="169">
        <v>6205</v>
      </c>
      <c r="N5" s="74"/>
    </row>
    <row r="6" spans="1:14">
      <c r="A6" s="335"/>
      <c r="B6" s="339"/>
      <c r="C6" s="85" t="s">
        <v>0</v>
      </c>
      <c r="D6" s="167">
        <v>13438</v>
      </c>
      <c r="E6" s="210">
        <f t="shared" si="0"/>
        <v>4.4565455305206045</v>
      </c>
      <c r="F6" s="216">
        <v>53.8</v>
      </c>
      <c r="G6" s="210">
        <v>0.7</v>
      </c>
      <c r="H6" s="210">
        <v>64.7</v>
      </c>
      <c r="I6" s="168">
        <v>51.9</v>
      </c>
      <c r="J6" s="210">
        <v>0.2</v>
      </c>
      <c r="K6" s="210">
        <v>99.9</v>
      </c>
      <c r="L6" s="169">
        <v>13421</v>
      </c>
      <c r="N6" s="74"/>
    </row>
    <row r="7" spans="1:14" ht="12.75" customHeight="1">
      <c r="A7" s="335"/>
      <c r="B7" s="337" t="s">
        <v>48</v>
      </c>
      <c r="C7" s="85" t="s">
        <v>2</v>
      </c>
      <c r="D7" s="167">
        <v>1811</v>
      </c>
      <c r="E7" s="210">
        <f t="shared" si="0"/>
        <v>0.60059562105765851</v>
      </c>
      <c r="F7" s="216"/>
      <c r="G7" s="210">
        <v>0.2</v>
      </c>
      <c r="H7" s="210">
        <v>69.900000000000006</v>
      </c>
      <c r="I7" s="168">
        <v>53</v>
      </c>
      <c r="J7" s="210">
        <v>0.2</v>
      </c>
      <c r="K7" s="210">
        <v>99.9</v>
      </c>
      <c r="L7" s="169">
        <v>1809</v>
      </c>
      <c r="N7" s="74"/>
    </row>
    <row r="8" spans="1:14">
      <c r="A8" s="335"/>
      <c r="B8" s="338"/>
      <c r="C8" s="85" t="s">
        <v>1</v>
      </c>
      <c r="D8" s="167">
        <v>1600</v>
      </c>
      <c r="E8" s="210">
        <f t="shared" si="0"/>
        <v>0.53062009590958237</v>
      </c>
      <c r="F8" s="216"/>
      <c r="G8" s="210">
        <v>0.1</v>
      </c>
      <c r="H8" s="210">
        <v>69.400000000000006</v>
      </c>
      <c r="I8" s="168">
        <v>53.1</v>
      </c>
      <c r="J8" s="210">
        <v>0.3</v>
      </c>
      <c r="K8" s="210">
        <v>100</v>
      </c>
      <c r="L8" s="169">
        <v>1600</v>
      </c>
      <c r="N8" s="74"/>
    </row>
    <row r="9" spans="1:14">
      <c r="A9" s="335"/>
      <c r="B9" s="339"/>
      <c r="C9" s="85" t="s">
        <v>0</v>
      </c>
      <c r="D9" s="167">
        <v>3411</v>
      </c>
      <c r="E9" s="210">
        <f t="shared" si="0"/>
        <v>1.1312157169672408</v>
      </c>
      <c r="F9" s="216">
        <v>53.1</v>
      </c>
      <c r="G9" s="210">
        <v>0.1</v>
      </c>
      <c r="H9" s="210">
        <v>69.7</v>
      </c>
      <c r="I9" s="168">
        <v>53.1</v>
      </c>
      <c r="J9" s="210">
        <v>0.2</v>
      </c>
      <c r="K9" s="210">
        <v>99.9</v>
      </c>
      <c r="L9" s="169">
        <v>3409</v>
      </c>
      <c r="N9" s="74"/>
    </row>
    <row r="10" spans="1:14" ht="12.75" customHeight="1">
      <c r="A10" s="335"/>
      <c r="B10" s="337" t="s">
        <v>47</v>
      </c>
      <c r="C10" s="85" t="s">
        <v>2</v>
      </c>
      <c r="D10" s="167">
        <v>574</v>
      </c>
      <c r="E10" s="210">
        <f t="shared" si="0"/>
        <v>0.19035995940756265</v>
      </c>
      <c r="F10" s="216"/>
      <c r="G10" s="210">
        <v>0.5</v>
      </c>
      <c r="H10" s="210">
        <v>74.599999999999994</v>
      </c>
      <c r="I10" s="168">
        <v>53.7</v>
      </c>
      <c r="J10" s="210">
        <v>0.3</v>
      </c>
      <c r="K10" s="210">
        <v>99.4</v>
      </c>
      <c r="L10" s="169">
        <v>569</v>
      </c>
      <c r="N10" s="74"/>
    </row>
    <row r="11" spans="1:14">
      <c r="A11" s="335"/>
      <c r="B11" s="338"/>
      <c r="C11" s="85" t="s">
        <v>1</v>
      </c>
      <c r="D11" s="167">
        <v>815</v>
      </c>
      <c r="E11" s="210">
        <f t="shared" si="0"/>
        <v>0.27028461135394349</v>
      </c>
      <c r="F11" s="216"/>
      <c r="G11" s="210">
        <v>0.5</v>
      </c>
      <c r="H11" s="210">
        <v>73.7</v>
      </c>
      <c r="I11" s="168">
        <v>54</v>
      </c>
      <c r="J11" s="210">
        <v>0.1</v>
      </c>
      <c r="K11" s="210">
        <v>100</v>
      </c>
      <c r="L11" s="169">
        <v>813</v>
      </c>
      <c r="N11" s="74"/>
    </row>
    <row r="12" spans="1:14">
      <c r="A12" s="335"/>
      <c r="B12" s="339"/>
      <c r="C12" s="85" t="s">
        <v>0</v>
      </c>
      <c r="D12" s="167">
        <v>1389</v>
      </c>
      <c r="E12" s="210">
        <f t="shared" si="0"/>
        <v>0.46064457076150617</v>
      </c>
      <c r="F12" s="216">
        <v>41.3</v>
      </c>
      <c r="G12" s="210">
        <v>0.5</v>
      </c>
      <c r="H12" s="210">
        <v>74.099999999999994</v>
      </c>
      <c r="I12" s="168">
        <v>53.9</v>
      </c>
      <c r="J12" s="210">
        <v>0.2</v>
      </c>
      <c r="K12" s="210">
        <v>99.7</v>
      </c>
      <c r="L12" s="169">
        <v>1381</v>
      </c>
      <c r="N12" s="74"/>
    </row>
    <row r="13" spans="1:14" ht="12.75" customHeight="1">
      <c r="A13" s="335"/>
      <c r="B13" s="325" t="s">
        <v>46</v>
      </c>
      <c r="C13" s="80" t="s">
        <v>2</v>
      </c>
      <c r="D13" s="170">
        <v>9611</v>
      </c>
      <c r="E13" s="211">
        <f t="shared" si="0"/>
        <v>3.1873685886168719</v>
      </c>
      <c r="F13" s="217"/>
      <c r="G13" s="211">
        <v>0.5</v>
      </c>
      <c r="H13" s="211">
        <v>65.5</v>
      </c>
      <c r="I13" s="171">
        <v>52</v>
      </c>
      <c r="J13" s="211">
        <v>0.2</v>
      </c>
      <c r="K13" s="211">
        <v>99.8</v>
      </c>
      <c r="L13" s="172">
        <v>9594</v>
      </c>
      <c r="N13" s="74"/>
    </row>
    <row r="14" spans="1:14">
      <c r="A14" s="335"/>
      <c r="B14" s="326"/>
      <c r="C14" s="80" t="s">
        <v>1</v>
      </c>
      <c r="D14" s="170">
        <v>8627</v>
      </c>
      <c r="E14" s="211">
        <f t="shared" si="0"/>
        <v>2.8610372296324793</v>
      </c>
      <c r="F14" s="217"/>
      <c r="G14" s="211">
        <v>0.7</v>
      </c>
      <c r="H14" s="211">
        <v>67.2</v>
      </c>
      <c r="I14" s="171">
        <v>52.5</v>
      </c>
      <c r="J14" s="211">
        <v>0.1</v>
      </c>
      <c r="K14" s="211">
        <v>99.9</v>
      </c>
      <c r="L14" s="172">
        <v>8617</v>
      </c>
      <c r="N14" s="74"/>
    </row>
    <row r="15" spans="1:14" ht="13.5" thickBot="1">
      <c r="A15" s="336"/>
      <c r="B15" s="327"/>
      <c r="C15" s="80" t="s">
        <v>0</v>
      </c>
      <c r="D15" s="173">
        <v>18238</v>
      </c>
      <c r="E15" s="212">
        <f t="shared" si="0"/>
        <v>6.0484058182493516</v>
      </c>
      <c r="F15" s="218">
        <v>52.7</v>
      </c>
      <c r="G15" s="212">
        <v>0.6</v>
      </c>
      <c r="H15" s="212">
        <v>66.3</v>
      </c>
      <c r="I15" s="174">
        <v>52.2</v>
      </c>
      <c r="J15" s="212">
        <v>0.2</v>
      </c>
      <c r="K15" s="212">
        <v>99.9</v>
      </c>
      <c r="L15" s="175">
        <v>18211</v>
      </c>
      <c r="N15" s="74"/>
    </row>
    <row r="16" spans="1:14" ht="12.75" customHeight="1">
      <c r="A16" s="334" t="s">
        <v>45</v>
      </c>
      <c r="B16" s="344" t="s">
        <v>44</v>
      </c>
      <c r="C16" s="85" t="s">
        <v>2</v>
      </c>
      <c r="D16" s="176">
        <v>17902</v>
      </c>
      <c r="E16" s="213">
        <f t="shared" si="0"/>
        <v>5.9369755981083392</v>
      </c>
      <c r="F16" s="219"/>
      <c r="G16" s="213">
        <v>20.399999999999999</v>
      </c>
      <c r="H16" s="213">
        <v>39.799999999999997</v>
      </c>
      <c r="I16" s="177">
        <v>45.1</v>
      </c>
      <c r="J16" s="213">
        <v>6.8</v>
      </c>
      <c r="K16" s="213">
        <v>96.8</v>
      </c>
      <c r="L16" s="178">
        <v>17262</v>
      </c>
      <c r="N16" s="74"/>
    </row>
    <row r="17" spans="1:18">
      <c r="A17" s="335"/>
      <c r="B17" s="338"/>
      <c r="C17" s="85" t="s">
        <v>1</v>
      </c>
      <c r="D17" s="167">
        <v>4574</v>
      </c>
      <c r="E17" s="210">
        <f t="shared" si="0"/>
        <v>1.5169101991815184</v>
      </c>
      <c r="F17" s="216"/>
      <c r="G17" s="210">
        <v>17</v>
      </c>
      <c r="H17" s="210">
        <v>47.9</v>
      </c>
      <c r="I17" s="168">
        <v>47</v>
      </c>
      <c r="J17" s="210">
        <v>2.5</v>
      </c>
      <c r="K17" s="210">
        <v>98</v>
      </c>
      <c r="L17" s="169">
        <v>4471</v>
      </c>
      <c r="N17" s="341"/>
      <c r="O17" s="341"/>
      <c r="Q17" s="341"/>
      <c r="R17" s="341"/>
    </row>
    <row r="18" spans="1:18">
      <c r="A18" s="335"/>
      <c r="B18" s="339"/>
      <c r="C18" s="85" t="s">
        <v>0</v>
      </c>
      <c r="D18" s="167">
        <v>22476</v>
      </c>
      <c r="E18" s="210">
        <f t="shared" si="0"/>
        <v>7.4538857972898578</v>
      </c>
      <c r="F18" s="216">
        <v>79.599999999999994</v>
      </c>
      <c r="G18" s="210">
        <v>19.7</v>
      </c>
      <c r="H18" s="210">
        <v>41.4</v>
      </c>
      <c r="I18" s="168">
        <v>45.5</v>
      </c>
      <c r="J18" s="210">
        <v>5.9</v>
      </c>
      <c r="K18" s="210">
        <v>97.1</v>
      </c>
      <c r="L18" s="169">
        <v>21733</v>
      </c>
      <c r="N18" s="208"/>
      <c r="O18" s="208"/>
      <c r="Q18" s="208"/>
      <c r="R18" s="208"/>
    </row>
    <row r="19" spans="1:18" ht="12.75" customHeight="1">
      <c r="A19" s="335"/>
      <c r="B19" s="337" t="s">
        <v>101</v>
      </c>
      <c r="C19" s="85" t="s">
        <v>2</v>
      </c>
      <c r="D19" s="297">
        <f>145709+6600</f>
        <v>152309</v>
      </c>
      <c r="E19" s="216">
        <f t="shared" si="0"/>
        <v>50.511385117432859</v>
      </c>
      <c r="F19" s="216"/>
      <c r="G19" s="216">
        <v>29.8</v>
      </c>
      <c r="H19" s="216">
        <v>29.3</v>
      </c>
      <c r="I19" s="225">
        <v>41.7</v>
      </c>
      <c r="J19" s="216">
        <v>0.1</v>
      </c>
      <c r="K19" s="216">
        <v>66.5</v>
      </c>
      <c r="L19" s="298">
        <f>96885+4500</f>
        <v>101385</v>
      </c>
      <c r="M19" s="208"/>
      <c r="N19" s="207"/>
      <c r="O19" s="207"/>
      <c r="Q19" s="207"/>
      <c r="R19" s="207"/>
    </row>
    <row r="20" spans="1:18">
      <c r="A20" s="335"/>
      <c r="B20" s="338"/>
      <c r="C20" s="85" t="s">
        <v>1</v>
      </c>
      <c r="D20" s="297">
        <f>30674+1400</f>
        <v>32074</v>
      </c>
      <c r="E20" s="216">
        <f t="shared" si="0"/>
        <v>10.636943097627464</v>
      </c>
      <c r="F20" s="216"/>
      <c r="G20" s="216">
        <v>67.599999999999994</v>
      </c>
      <c r="H20" s="216">
        <v>12.2</v>
      </c>
      <c r="I20" s="225">
        <v>32.6</v>
      </c>
      <c r="J20" s="216">
        <v>0</v>
      </c>
      <c r="K20" s="216">
        <v>74.599999999999994</v>
      </c>
      <c r="L20" s="298">
        <f>22881+1100</f>
        <v>23981</v>
      </c>
      <c r="M20" s="208"/>
      <c r="N20" s="207"/>
      <c r="O20" s="207"/>
      <c r="Q20" s="207"/>
      <c r="R20" s="207"/>
    </row>
    <row r="21" spans="1:18">
      <c r="A21" s="335"/>
      <c r="B21" s="339"/>
      <c r="C21" s="85" t="s">
        <v>0</v>
      </c>
      <c r="D21" s="297">
        <f>176383+8000</f>
        <v>184383</v>
      </c>
      <c r="E21" s="216">
        <f t="shared" si="0"/>
        <v>61.148328215060324</v>
      </c>
      <c r="F21" s="216">
        <v>82.604686983073279</v>
      </c>
      <c r="G21" s="216">
        <v>36.4</v>
      </c>
      <c r="H21" s="216">
        <v>26.4</v>
      </c>
      <c r="I21" s="225">
        <v>40.1</v>
      </c>
      <c r="J21" s="216">
        <v>0.1</v>
      </c>
      <c r="K21" s="216">
        <v>67.900000000000006</v>
      </c>
      <c r="L21" s="298">
        <f>119766+5600</f>
        <v>125366</v>
      </c>
      <c r="M21" s="209"/>
      <c r="N21" s="207"/>
      <c r="O21" s="207"/>
      <c r="Q21" s="207"/>
      <c r="R21" s="207"/>
    </row>
    <row r="22" spans="1:18" ht="12.75" customHeight="1">
      <c r="A22" s="335"/>
      <c r="B22" s="325" t="s">
        <v>42</v>
      </c>
      <c r="C22" s="80" t="s">
        <v>2</v>
      </c>
      <c r="D22" s="299">
        <f>163611+6600</f>
        <v>170211</v>
      </c>
      <c r="E22" s="217">
        <f t="shared" si="0"/>
        <v>56.448360715541199</v>
      </c>
      <c r="F22" s="217"/>
      <c r="G22" s="217">
        <v>28.8</v>
      </c>
      <c r="H22" s="217">
        <v>30.5</v>
      </c>
      <c r="I22" s="226">
        <v>42.1</v>
      </c>
      <c r="J22" s="217">
        <v>0.8</v>
      </c>
      <c r="K22" s="217">
        <v>69.8</v>
      </c>
      <c r="L22" s="300">
        <f>114147+4500</f>
        <v>118647</v>
      </c>
    </row>
    <row r="23" spans="1:18">
      <c r="A23" s="335"/>
      <c r="B23" s="326"/>
      <c r="C23" s="80" t="s">
        <v>1</v>
      </c>
      <c r="D23" s="299">
        <f>35248+1400</f>
        <v>36648</v>
      </c>
      <c r="E23" s="217">
        <f t="shared" si="0"/>
        <v>12.153853296808984</v>
      </c>
      <c r="F23" s="217"/>
      <c r="G23" s="217">
        <v>61.1</v>
      </c>
      <c r="H23" s="217">
        <v>16.899999999999999</v>
      </c>
      <c r="I23" s="226">
        <v>34.4</v>
      </c>
      <c r="J23" s="217">
        <v>0.3</v>
      </c>
      <c r="K23" s="217">
        <v>77.599999999999994</v>
      </c>
      <c r="L23" s="300">
        <f>27352+1100</f>
        <v>28452</v>
      </c>
      <c r="N23" s="215"/>
    </row>
    <row r="24" spans="1:18" ht="13.5" thickBot="1">
      <c r="A24" s="336"/>
      <c r="B24" s="327"/>
      <c r="C24" s="80" t="s">
        <v>0</v>
      </c>
      <c r="D24" s="301">
        <f>198859+8000</f>
        <v>206859</v>
      </c>
      <c r="E24" s="218">
        <f t="shared" si="0"/>
        <v>68.602214012350188</v>
      </c>
      <c r="F24" s="218">
        <v>82.283584470581403</v>
      </c>
      <c r="G24" s="218">
        <v>34.5</v>
      </c>
      <c r="H24" s="218">
        <v>28.1</v>
      </c>
      <c r="I24" s="227">
        <v>40.700000000000003</v>
      </c>
      <c r="J24" s="218">
        <v>0.7</v>
      </c>
      <c r="K24" s="218">
        <v>71.2</v>
      </c>
      <c r="L24" s="302">
        <f>141499+5600</f>
        <v>147099</v>
      </c>
      <c r="N24" s="74"/>
    </row>
    <row r="25" spans="1:18" ht="12.75" customHeight="1">
      <c r="A25" s="334" t="s">
        <v>41</v>
      </c>
      <c r="B25" s="344" t="s">
        <v>40</v>
      </c>
      <c r="C25" s="85" t="s">
        <v>2</v>
      </c>
      <c r="D25" s="176">
        <v>43291</v>
      </c>
      <c r="E25" s="213">
        <f t="shared" si="0"/>
        <v>14.356921607513581</v>
      </c>
      <c r="F25" s="219"/>
      <c r="G25" s="213">
        <v>10.4</v>
      </c>
      <c r="H25" s="213">
        <v>51.4</v>
      </c>
      <c r="I25" s="177">
        <v>48.3</v>
      </c>
      <c r="J25" s="213">
        <v>11.3</v>
      </c>
      <c r="K25" s="213">
        <v>96.6</v>
      </c>
      <c r="L25" s="178">
        <v>41375</v>
      </c>
      <c r="N25" s="74"/>
    </row>
    <row r="26" spans="1:18">
      <c r="A26" s="335"/>
      <c r="B26" s="338"/>
      <c r="C26" s="85" t="s">
        <v>1</v>
      </c>
      <c r="D26" s="167">
        <v>8466</v>
      </c>
      <c r="E26" s="210">
        <f t="shared" si="0"/>
        <v>2.8076435824815773</v>
      </c>
      <c r="F26" s="216"/>
      <c r="G26" s="210">
        <v>12.8</v>
      </c>
      <c r="H26" s="210">
        <v>47.9</v>
      </c>
      <c r="I26" s="168">
        <v>47.5</v>
      </c>
      <c r="J26" s="210">
        <v>3</v>
      </c>
      <c r="K26" s="210">
        <v>98.9</v>
      </c>
      <c r="L26" s="169">
        <v>8281</v>
      </c>
      <c r="N26" s="74"/>
    </row>
    <row r="27" spans="1:18">
      <c r="A27" s="335"/>
      <c r="B27" s="339"/>
      <c r="C27" s="85" t="s">
        <v>0</v>
      </c>
      <c r="D27" s="167">
        <v>51757</v>
      </c>
      <c r="E27" s="210">
        <f t="shared" si="0"/>
        <v>17.164565189995155</v>
      </c>
      <c r="F27" s="216">
        <v>83.6</v>
      </c>
      <c r="G27" s="210">
        <v>10.8</v>
      </c>
      <c r="H27" s="210">
        <v>50.8</v>
      </c>
      <c r="I27" s="168">
        <v>48.2</v>
      </c>
      <c r="J27" s="210">
        <v>9.9</v>
      </c>
      <c r="K27" s="210">
        <v>96.9</v>
      </c>
      <c r="L27" s="169">
        <v>49656</v>
      </c>
      <c r="N27" s="74"/>
    </row>
    <row r="28" spans="1:18" ht="12.75" customHeight="1">
      <c r="A28" s="335"/>
      <c r="B28" s="337" t="s">
        <v>39</v>
      </c>
      <c r="C28" s="85" t="s">
        <v>2</v>
      </c>
      <c r="D28" s="167">
        <v>12692</v>
      </c>
      <c r="E28" s="210">
        <f t="shared" si="0"/>
        <v>4.2091439108027613</v>
      </c>
      <c r="F28" s="216"/>
      <c r="G28" s="210">
        <v>11.7</v>
      </c>
      <c r="H28" s="210">
        <v>47.4</v>
      </c>
      <c r="I28" s="168">
        <v>48</v>
      </c>
      <c r="J28" s="210">
        <v>25.4</v>
      </c>
      <c r="K28" s="210">
        <v>92.2</v>
      </c>
      <c r="L28" s="169">
        <v>11567</v>
      </c>
      <c r="N28" s="74"/>
    </row>
    <row r="29" spans="1:18">
      <c r="A29" s="335"/>
      <c r="B29" s="338"/>
      <c r="C29" s="85" t="s">
        <v>1</v>
      </c>
      <c r="D29" s="167">
        <v>593</v>
      </c>
      <c r="E29" s="210">
        <f t="shared" si="0"/>
        <v>0.19666107304648897</v>
      </c>
      <c r="F29" s="216"/>
      <c r="G29" s="210">
        <v>11.1</v>
      </c>
      <c r="H29" s="210">
        <v>49.9</v>
      </c>
      <c r="I29" s="168">
        <v>48.5</v>
      </c>
      <c r="J29" s="210">
        <v>6.9</v>
      </c>
      <c r="K29" s="210">
        <v>95.9</v>
      </c>
      <c r="L29" s="169">
        <v>564</v>
      </c>
      <c r="N29" s="74"/>
    </row>
    <row r="30" spans="1:18">
      <c r="A30" s="335"/>
      <c r="B30" s="339"/>
      <c r="C30" s="85" t="s">
        <v>0</v>
      </c>
      <c r="D30" s="167">
        <v>13285</v>
      </c>
      <c r="E30" s="210">
        <f t="shared" si="0"/>
        <v>4.4058049838492508</v>
      </c>
      <c r="F30" s="216">
        <v>95.5</v>
      </c>
      <c r="G30" s="210">
        <v>11.6</v>
      </c>
      <c r="H30" s="210">
        <v>47.5</v>
      </c>
      <c r="I30" s="168">
        <v>48</v>
      </c>
      <c r="J30" s="210">
        <v>24.6</v>
      </c>
      <c r="K30" s="210">
        <v>92.4</v>
      </c>
      <c r="L30" s="169">
        <v>12131</v>
      </c>
      <c r="N30" s="74"/>
    </row>
    <row r="31" spans="1:18">
      <c r="A31" s="335"/>
      <c r="B31" s="337" t="s">
        <v>20</v>
      </c>
      <c r="C31" s="85" t="s">
        <v>2</v>
      </c>
      <c r="D31" s="167">
        <v>178</v>
      </c>
      <c r="E31" s="210">
        <f t="shared" si="0"/>
        <v>5.9031485669941042E-2</v>
      </c>
      <c r="F31" s="216"/>
      <c r="G31" s="210">
        <v>18</v>
      </c>
      <c r="H31" s="210">
        <v>55.6</v>
      </c>
      <c r="I31" s="168">
        <v>48</v>
      </c>
      <c r="J31" s="210">
        <v>1.7</v>
      </c>
      <c r="K31" s="210">
        <v>90.5</v>
      </c>
      <c r="L31" s="169">
        <v>159</v>
      </c>
      <c r="N31" s="74"/>
    </row>
    <row r="32" spans="1:18">
      <c r="A32" s="335"/>
      <c r="B32" s="338"/>
      <c r="C32" s="85" t="s">
        <v>1</v>
      </c>
      <c r="D32" s="167">
        <v>226</v>
      </c>
      <c r="E32" s="210">
        <f t="shared" si="0"/>
        <v>7.4950088547228511E-2</v>
      </c>
      <c r="F32" s="216"/>
      <c r="G32" s="210">
        <v>17.3</v>
      </c>
      <c r="H32" s="210">
        <v>48.7</v>
      </c>
      <c r="I32" s="168">
        <v>47.3</v>
      </c>
      <c r="J32" s="210">
        <v>0.9</v>
      </c>
      <c r="K32" s="210">
        <v>97.9</v>
      </c>
      <c r="L32" s="169">
        <v>215</v>
      </c>
      <c r="N32" s="74"/>
    </row>
    <row r="33" spans="1:17">
      <c r="A33" s="335"/>
      <c r="B33" s="339"/>
      <c r="C33" s="85" t="s">
        <v>0</v>
      </c>
      <c r="D33" s="167">
        <v>404</v>
      </c>
      <c r="E33" s="210">
        <f t="shared" si="0"/>
        <v>0.13398157421716955</v>
      </c>
      <c r="F33" s="216">
        <v>44.1</v>
      </c>
      <c r="G33" s="210">
        <v>17.600000000000001</v>
      </c>
      <c r="H33" s="210">
        <v>51.7</v>
      </c>
      <c r="I33" s="168">
        <v>47.6</v>
      </c>
      <c r="J33" s="210">
        <v>1.2</v>
      </c>
      <c r="K33" s="210">
        <v>94.6</v>
      </c>
      <c r="L33" s="169">
        <v>375</v>
      </c>
      <c r="N33" s="74"/>
    </row>
    <row r="34" spans="1:17" ht="12.75" customHeight="1">
      <c r="A34" s="335"/>
      <c r="B34" s="325" t="s">
        <v>38</v>
      </c>
      <c r="C34" s="80" t="s">
        <v>2</v>
      </c>
      <c r="D34" s="170">
        <v>56161</v>
      </c>
      <c r="E34" s="211">
        <f t="shared" si="0"/>
        <v>18.625097003986284</v>
      </c>
      <c r="F34" s="217"/>
      <c r="G34" s="211">
        <v>10.7</v>
      </c>
      <c r="H34" s="211">
        <v>50.5</v>
      </c>
      <c r="I34" s="171">
        <v>48.2</v>
      </c>
      <c r="J34" s="211">
        <v>14.4</v>
      </c>
      <c r="K34" s="211">
        <v>95.6</v>
      </c>
      <c r="L34" s="172">
        <v>53102</v>
      </c>
      <c r="N34" s="74"/>
    </row>
    <row r="35" spans="1:17">
      <c r="A35" s="335"/>
      <c r="B35" s="326"/>
      <c r="C35" s="80" t="s">
        <v>1</v>
      </c>
      <c r="D35" s="170">
        <v>9285</v>
      </c>
      <c r="E35" s="211">
        <f t="shared" si="0"/>
        <v>3.0792547440752953</v>
      </c>
      <c r="F35" s="217"/>
      <c r="G35" s="211">
        <v>12.8</v>
      </c>
      <c r="H35" s="211">
        <v>48.1</v>
      </c>
      <c r="I35" s="171">
        <v>47.5</v>
      </c>
      <c r="J35" s="211">
        <v>3.2</v>
      </c>
      <c r="K35" s="211">
        <v>98.6</v>
      </c>
      <c r="L35" s="172">
        <v>9061</v>
      </c>
      <c r="N35" s="74"/>
    </row>
    <row r="36" spans="1:17" ht="13.5" thickBot="1">
      <c r="A36" s="336"/>
      <c r="B36" s="327"/>
      <c r="C36" s="80" t="s">
        <v>0</v>
      </c>
      <c r="D36" s="173">
        <v>65446</v>
      </c>
      <c r="E36" s="212">
        <f t="shared" si="0"/>
        <v>21.70435174806158</v>
      </c>
      <c r="F36" s="218">
        <v>85.8</v>
      </c>
      <c r="G36" s="212">
        <v>11</v>
      </c>
      <c r="H36" s="212">
        <v>50.1</v>
      </c>
      <c r="I36" s="174">
        <v>48.1</v>
      </c>
      <c r="J36" s="212">
        <v>12.9</v>
      </c>
      <c r="K36" s="212">
        <v>96</v>
      </c>
      <c r="L36" s="175">
        <v>62162</v>
      </c>
      <c r="N36" s="74"/>
    </row>
    <row r="37" spans="1:17" ht="12.75" customHeight="1">
      <c r="A37" s="328" t="s">
        <v>37</v>
      </c>
      <c r="B37" s="329"/>
      <c r="C37" s="80" t="s">
        <v>2</v>
      </c>
      <c r="D37" s="179">
        <v>5949</v>
      </c>
      <c r="E37" s="214">
        <f t="shared" si="0"/>
        <v>1.9729118441038158</v>
      </c>
      <c r="F37" s="220"/>
      <c r="G37" s="214">
        <v>12.1</v>
      </c>
      <c r="H37" s="214">
        <v>54.9</v>
      </c>
      <c r="I37" s="180">
        <v>48.5</v>
      </c>
      <c r="J37" s="214">
        <v>16.100000000000001</v>
      </c>
      <c r="K37" s="214">
        <v>94.6</v>
      </c>
      <c r="L37" s="181">
        <v>5589</v>
      </c>
      <c r="N37" s="74"/>
    </row>
    <row r="38" spans="1:17">
      <c r="A38" s="330"/>
      <c r="B38" s="331"/>
      <c r="C38" s="80" t="s">
        <v>1</v>
      </c>
      <c r="D38" s="170">
        <v>5042</v>
      </c>
      <c r="E38" s="211">
        <f t="shared" si="0"/>
        <v>1.6721165772350715</v>
      </c>
      <c r="F38" s="217"/>
      <c r="G38" s="211">
        <v>13.3</v>
      </c>
      <c r="H38" s="211">
        <v>49.4</v>
      </c>
      <c r="I38" s="171">
        <v>47.5</v>
      </c>
      <c r="J38" s="211">
        <v>3.9</v>
      </c>
      <c r="K38" s="211">
        <v>98.2</v>
      </c>
      <c r="L38" s="172">
        <v>4921</v>
      </c>
      <c r="M38" s="84"/>
      <c r="N38" s="74"/>
    </row>
    <row r="39" spans="1:17" ht="13.5" thickBot="1">
      <c r="A39" s="332"/>
      <c r="B39" s="333"/>
      <c r="C39" s="80" t="s">
        <v>0</v>
      </c>
      <c r="D39" s="173">
        <v>10991</v>
      </c>
      <c r="E39" s="212">
        <f t="shared" si="0"/>
        <v>3.6450284213388868</v>
      </c>
      <c r="F39" s="218">
        <v>54.1</v>
      </c>
      <c r="G39" s="212">
        <v>12.7</v>
      </c>
      <c r="H39" s="212">
        <v>52.4</v>
      </c>
      <c r="I39" s="174">
        <v>48</v>
      </c>
      <c r="J39" s="212">
        <v>10.5</v>
      </c>
      <c r="K39" s="212">
        <v>96.2</v>
      </c>
      <c r="L39" s="175">
        <v>10510</v>
      </c>
      <c r="M39" s="83"/>
      <c r="N39" s="74"/>
    </row>
    <row r="40" spans="1:17" ht="12.75" customHeight="1">
      <c r="A40" s="328" t="s">
        <v>36</v>
      </c>
      <c r="B40" s="329"/>
      <c r="C40" s="80" t="s">
        <v>2</v>
      </c>
      <c r="D40" s="179">
        <v>78162</v>
      </c>
      <c r="E40" s="214">
        <f t="shared" si="0"/>
        <v>25.921454960302988</v>
      </c>
      <c r="F40" s="220"/>
      <c r="G40" s="214">
        <v>8.8000000000000007</v>
      </c>
      <c r="H40" s="214">
        <v>53.6</v>
      </c>
      <c r="I40" s="180">
        <v>49</v>
      </c>
      <c r="J40" s="214">
        <v>13</v>
      </c>
      <c r="K40" s="214">
        <v>96.8</v>
      </c>
      <c r="L40" s="181">
        <v>74983</v>
      </c>
      <c r="M40" s="83"/>
      <c r="N40" s="74"/>
    </row>
    <row r="41" spans="1:17">
      <c r="A41" s="330"/>
      <c r="B41" s="331"/>
      <c r="C41" s="80" t="s">
        <v>1</v>
      </c>
      <c r="D41" s="170">
        <v>24619</v>
      </c>
      <c r="E41" s="211">
        <f t="shared" si="0"/>
        <v>8.1645850882487547</v>
      </c>
      <c r="F41" s="217"/>
      <c r="G41" s="211">
        <v>6.4</v>
      </c>
      <c r="H41" s="211">
        <v>57.9</v>
      </c>
      <c r="I41" s="171">
        <v>50.1</v>
      </c>
      <c r="J41" s="211">
        <v>2.5</v>
      </c>
      <c r="K41" s="211">
        <v>99.1</v>
      </c>
      <c r="L41" s="172">
        <v>24257</v>
      </c>
      <c r="M41" s="83"/>
      <c r="N41" s="74"/>
    </row>
    <row r="42" spans="1:17" ht="13.5" thickBot="1">
      <c r="A42" s="332"/>
      <c r="B42" s="333"/>
      <c r="C42" s="80" t="s">
        <v>0</v>
      </c>
      <c r="D42" s="173">
        <v>102781</v>
      </c>
      <c r="E42" s="212">
        <f t="shared" si="0"/>
        <v>34.086040048551745</v>
      </c>
      <c r="F42" s="218">
        <v>76</v>
      </c>
      <c r="G42" s="212">
        <v>8.1999999999999993</v>
      </c>
      <c r="H42" s="212">
        <v>54.6</v>
      </c>
      <c r="I42" s="174">
        <v>49.3</v>
      </c>
      <c r="J42" s="212">
        <v>10.5</v>
      </c>
      <c r="K42" s="212">
        <v>97.4</v>
      </c>
      <c r="L42" s="175">
        <v>99240</v>
      </c>
      <c r="M42" s="83"/>
      <c r="N42" s="74"/>
    </row>
    <row r="43" spans="1:17" ht="12.75" customHeight="1">
      <c r="A43" s="328" t="s">
        <v>31</v>
      </c>
      <c r="B43" s="329"/>
      <c r="C43" s="80" t="s">
        <v>2</v>
      </c>
      <c r="D43" s="303">
        <f>157170+6600</f>
        <v>163770</v>
      </c>
      <c r="E43" s="220">
        <f t="shared" si="0"/>
        <v>54.312283191945184</v>
      </c>
      <c r="F43" s="220"/>
      <c r="G43" s="220">
        <v>29.9</v>
      </c>
      <c r="H43" s="220">
        <v>29.2</v>
      </c>
      <c r="I43" s="228">
        <v>41.7</v>
      </c>
      <c r="J43" s="220">
        <v>0.2</v>
      </c>
      <c r="K43" s="220">
        <v>68.400000000000006</v>
      </c>
      <c r="L43" s="304">
        <f>107449+4500</f>
        <v>111949</v>
      </c>
      <c r="M43" s="83"/>
      <c r="N43" s="74"/>
    </row>
    <row r="44" spans="1:17">
      <c r="A44" s="330"/>
      <c r="B44" s="331"/>
      <c r="C44" s="80" t="s">
        <v>1</v>
      </c>
      <c r="D44" s="299">
        <f>33583+1400</f>
        <v>34983</v>
      </c>
      <c r="E44" s="217">
        <f t="shared" si="0"/>
        <v>11.601676759503073</v>
      </c>
      <c r="F44" s="217"/>
      <c r="G44" s="217">
        <v>65.099999999999994</v>
      </c>
      <c r="H44" s="217">
        <v>13.2</v>
      </c>
      <c r="I44" s="226">
        <v>33.200000000000003</v>
      </c>
      <c r="J44" s="217">
        <v>0.1</v>
      </c>
      <c r="K44" s="217">
        <v>76.5</v>
      </c>
      <c r="L44" s="300">
        <f>25693+1100</f>
        <v>26793</v>
      </c>
      <c r="M44" s="83"/>
      <c r="N44" s="74"/>
    </row>
    <row r="45" spans="1:17" ht="13.5" thickBot="1">
      <c r="A45" s="332"/>
      <c r="B45" s="333"/>
      <c r="C45" s="80" t="s">
        <v>0</v>
      </c>
      <c r="D45" s="301">
        <f>190753+8000</f>
        <v>198753</v>
      </c>
      <c r="E45" s="218">
        <f t="shared" si="0"/>
        <v>65.913959951448263</v>
      </c>
      <c r="F45" s="218">
        <v>82.39875624518875</v>
      </c>
      <c r="G45" s="218">
        <v>36.1</v>
      </c>
      <c r="H45" s="218">
        <v>26.4</v>
      </c>
      <c r="I45" s="227">
        <v>40.200000000000003</v>
      </c>
      <c r="J45" s="218">
        <v>0.2</v>
      </c>
      <c r="K45" s="218">
        <v>69.8</v>
      </c>
      <c r="L45" s="302">
        <f>133142+5600</f>
        <v>138742</v>
      </c>
      <c r="M45" s="82"/>
      <c r="N45" s="74"/>
    </row>
    <row r="46" spans="1:17" ht="15" customHeight="1" thickBot="1">
      <c r="A46" s="328" t="s">
        <v>35</v>
      </c>
      <c r="B46" s="329"/>
      <c r="C46" s="80" t="s">
        <v>2</v>
      </c>
      <c r="D46" s="301">
        <f>235332+6600</f>
        <v>241932</v>
      </c>
      <c r="E46" s="218">
        <f t="shared" si="0"/>
        <v>80.233738152248165</v>
      </c>
      <c r="F46" s="218"/>
      <c r="G46" s="218">
        <v>22.9</v>
      </c>
      <c r="H46" s="218">
        <v>37.299999999999997</v>
      </c>
      <c r="I46" s="227">
        <v>44.1</v>
      </c>
      <c r="J46" s="218">
        <v>4.4000000000000004</v>
      </c>
      <c r="K46" s="218">
        <v>77.8</v>
      </c>
      <c r="L46" s="302">
        <f>182432+4500</f>
        <v>186932</v>
      </c>
      <c r="N46" s="74"/>
      <c r="O46" s="81"/>
    </row>
    <row r="47" spans="1:17" ht="13.5" thickBot="1">
      <c r="A47" s="330"/>
      <c r="B47" s="331"/>
      <c r="C47" s="80" t="s">
        <v>1</v>
      </c>
      <c r="D47" s="301">
        <f>58202+1400</f>
        <v>59602</v>
      </c>
      <c r="E47" s="218">
        <f t="shared" si="0"/>
        <v>19.766261847751828</v>
      </c>
      <c r="F47" s="218"/>
      <c r="G47" s="218">
        <v>40.299999999999997</v>
      </c>
      <c r="H47" s="218">
        <v>32.1</v>
      </c>
      <c r="I47" s="227">
        <v>40.299999999999997</v>
      </c>
      <c r="J47" s="218">
        <v>1.1000000000000001</v>
      </c>
      <c r="K47" s="218">
        <v>86</v>
      </c>
      <c r="L47" s="302">
        <f>49950+1100</f>
        <v>51050</v>
      </c>
      <c r="N47" s="74"/>
      <c r="O47" s="81"/>
    </row>
    <row r="48" spans="1:17" ht="13.5" thickBot="1">
      <c r="A48" s="345"/>
      <c r="B48" s="346"/>
      <c r="C48" s="80" t="s">
        <v>0</v>
      </c>
      <c r="D48" s="301">
        <f>293534+8000</f>
        <v>301534</v>
      </c>
      <c r="E48" s="218">
        <f t="shared" si="0"/>
        <v>100</v>
      </c>
      <c r="F48" s="218">
        <v>80.233738152248165</v>
      </c>
      <c r="G48" s="218">
        <v>26.3</v>
      </c>
      <c r="H48" s="218">
        <v>36.299999999999997</v>
      </c>
      <c r="I48" s="227">
        <v>43.4</v>
      </c>
      <c r="J48" s="218">
        <v>3.8</v>
      </c>
      <c r="K48" s="218">
        <v>79.400000000000006</v>
      </c>
      <c r="L48" s="302">
        <f>232382+5600</f>
        <v>237982</v>
      </c>
      <c r="N48" s="74"/>
      <c r="O48" s="79"/>
      <c r="P48" s="78"/>
      <c r="Q48" s="74"/>
    </row>
    <row r="49" spans="1:17">
      <c r="A49" s="72" t="s">
        <v>97</v>
      </c>
      <c r="B49" s="121"/>
      <c r="C49" s="121"/>
      <c r="D49" s="121"/>
      <c r="E49" s="121"/>
      <c r="F49" s="121"/>
      <c r="G49" s="121"/>
      <c r="H49" s="121"/>
      <c r="I49" s="121"/>
      <c r="J49" s="121"/>
      <c r="K49" s="77"/>
      <c r="L49" s="121"/>
      <c r="O49" s="76"/>
      <c r="P49" s="75"/>
      <c r="Q49" s="74"/>
    </row>
    <row r="50" spans="1:17" ht="24" customHeight="1">
      <c r="A50" s="343" t="s">
        <v>34</v>
      </c>
      <c r="B50" s="343"/>
      <c r="C50" s="343"/>
      <c r="D50" s="343"/>
      <c r="E50" s="343"/>
      <c r="F50" s="343"/>
      <c r="G50" s="343"/>
      <c r="H50" s="343"/>
      <c r="I50" s="343"/>
      <c r="J50" s="343"/>
      <c r="K50" s="343"/>
      <c r="L50" s="343"/>
      <c r="P50" s="73"/>
    </row>
    <row r="51" spans="1:17" ht="84" customHeight="1">
      <c r="A51" s="342" t="s">
        <v>147</v>
      </c>
      <c r="B51" s="342"/>
      <c r="C51" s="342"/>
      <c r="D51" s="342"/>
      <c r="E51" s="342"/>
      <c r="F51" s="342"/>
      <c r="G51" s="342"/>
      <c r="H51" s="342"/>
      <c r="I51" s="342"/>
      <c r="J51" s="342"/>
      <c r="K51" s="342"/>
      <c r="L51" s="342"/>
    </row>
    <row r="52" spans="1:17" ht="22.5" customHeight="1">
      <c r="A52" s="343" t="s">
        <v>155</v>
      </c>
      <c r="B52" s="343"/>
      <c r="C52" s="343"/>
      <c r="D52" s="343"/>
      <c r="E52" s="343"/>
      <c r="F52" s="343"/>
      <c r="G52" s="343"/>
      <c r="H52" s="343"/>
      <c r="I52" s="343"/>
      <c r="J52" s="343"/>
      <c r="K52" s="343"/>
      <c r="L52" s="343"/>
    </row>
    <row r="53" spans="1:17">
      <c r="A53" s="4" t="s">
        <v>98</v>
      </c>
      <c r="B53" s="72"/>
      <c r="C53" s="72"/>
      <c r="D53" s="72"/>
      <c r="E53" s="72"/>
      <c r="F53" s="72"/>
      <c r="G53" s="72"/>
      <c r="H53" s="72"/>
      <c r="I53" s="72"/>
      <c r="J53" s="72"/>
      <c r="K53" s="72"/>
      <c r="L53" s="72"/>
    </row>
  </sheetData>
  <mergeCells count="24">
    <mergeCell ref="N17:O17"/>
    <mergeCell ref="Q17:R17"/>
    <mergeCell ref="A51:L51"/>
    <mergeCell ref="A52:L52"/>
    <mergeCell ref="B25:B27"/>
    <mergeCell ref="B16:B18"/>
    <mergeCell ref="A50:L50"/>
    <mergeCell ref="A43:B45"/>
    <mergeCell ref="A46:B48"/>
    <mergeCell ref="A3:C3"/>
    <mergeCell ref="B34:B36"/>
    <mergeCell ref="A40:B42"/>
    <mergeCell ref="A37:B39"/>
    <mergeCell ref="A16:A24"/>
    <mergeCell ref="B19:B21"/>
    <mergeCell ref="B22:B24"/>
    <mergeCell ref="B28:B30"/>
    <mergeCell ref="B31:B33"/>
    <mergeCell ref="A25:A36"/>
    <mergeCell ref="A4:A15"/>
    <mergeCell ref="B4:B6"/>
    <mergeCell ref="B7:B9"/>
    <mergeCell ref="B10:B12"/>
    <mergeCell ref="B13:B15"/>
  </mergeCells>
  <pageMargins left="0.11811023622047245" right="0.11811023622047245"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31" workbookViewId="0">
      <selection activeCell="A44" sqref="A44:J44"/>
    </sheetView>
  </sheetViews>
  <sheetFormatPr baseColWidth="10" defaultRowHeight="12.75"/>
  <cols>
    <col min="1" max="1" width="11.7109375" style="305" customWidth="1"/>
    <col min="2" max="2" width="13" style="305" customWidth="1"/>
    <col min="3" max="10" width="10.7109375" style="305" customWidth="1"/>
    <col min="11" max="16384" width="11.42578125" style="305"/>
  </cols>
  <sheetData>
    <row r="1" spans="1:11">
      <c r="A1" s="120" t="s">
        <v>121</v>
      </c>
      <c r="B1" s="121"/>
      <c r="C1" s="121"/>
      <c r="D1" s="121"/>
      <c r="E1" s="121"/>
      <c r="F1" s="121"/>
      <c r="G1" s="121"/>
      <c r="H1" s="121"/>
      <c r="I1" s="121"/>
      <c r="J1" s="121"/>
    </row>
    <row r="2" spans="1:11" ht="9.75" customHeight="1">
      <c r="A2" s="121"/>
      <c r="B2" s="121"/>
      <c r="C2" s="121"/>
      <c r="D2" s="121"/>
      <c r="E2" s="121"/>
      <c r="F2" s="121"/>
      <c r="G2" s="121"/>
      <c r="H2" s="121"/>
      <c r="I2" s="121"/>
      <c r="J2" s="121"/>
    </row>
    <row r="3" spans="1:11" ht="25.5" customHeight="1">
      <c r="A3" s="347"/>
      <c r="B3" s="348"/>
      <c r="C3" s="349"/>
      <c r="D3" s="353" t="s">
        <v>135</v>
      </c>
      <c r="E3" s="354"/>
      <c r="F3" s="353" t="s">
        <v>136</v>
      </c>
      <c r="G3" s="354"/>
      <c r="H3" s="353" t="s">
        <v>137</v>
      </c>
      <c r="I3" s="354"/>
      <c r="J3" s="353" t="s">
        <v>138</v>
      </c>
      <c r="K3" s="354"/>
    </row>
    <row r="4" spans="1:11" ht="13.15" customHeight="1">
      <c r="A4" s="350"/>
      <c r="B4" s="351"/>
      <c r="C4" s="352"/>
      <c r="D4" s="161" t="s">
        <v>95</v>
      </c>
      <c r="E4" s="161" t="s">
        <v>96</v>
      </c>
      <c r="F4" s="161" t="s">
        <v>95</v>
      </c>
      <c r="G4" s="161" t="s">
        <v>96</v>
      </c>
      <c r="H4" s="161" t="s">
        <v>95</v>
      </c>
      <c r="I4" s="161" t="s">
        <v>96</v>
      </c>
      <c r="J4" s="161" t="s">
        <v>95</v>
      </c>
      <c r="K4" s="161" t="s">
        <v>96</v>
      </c>
    </row>
    <row r="5" spans="1:11" ht="12.75" customHeight="1">
      <c r="A5" s="340" t="s">
        <v>100</v>
      </c>
      <c r="B5" s="337" t="s">
        <v>49</v>
      </c>
      <c r="C5" s="85" t="s">
        <v>2</v>
      </c>
      <c r="D5" s="221"/>
      <c r="E5" s="221"/>
      <c r="F5" s="222"/>
      <c r="G5" s="222"/>
      <c r="H5" s="222">
        <v>0.2</v>
      </c>
      <c r="I5" s="222">
        <v>0.2</v>
      </c>
      <c r="J5" s="222"/>
      <c r="K5" s="222"/>
    </row>
    <row r="6" spans="1:11">
      <c r="A6" s="335"/>
      <c r="B6" s="338"/>
      <c r="C6" s="85" t="s">
        <v>1</v>
      </c>
      <c r="D6" s="221"/>
      <c r="E6" s="221"/>
      <c r="F6" s="222"/>
      <c r="G6" s="222"/>
      <c r="H6" s="222">
        <v>0.1</v>
      </c>
      <c r="I6" s="222">
        <v>0.1</v>
      </c>
      <c r="J6" s="222"/>
      <c r="K6" s="222"/>
    </row>
    <row r="7" spans="1:11">
      <c r="A7" s="335"/>
      <c r="B7" s="339"/>
      <c r="C7" s="85" t="s">
        <v>0</v>
      </c>
      <c r="D7" s="221">
        <v>48.5</v>
      </c>
      <c r="E7" s="221">
        <v>53.8</v>
      </c>
      <c r="F7" s="222"/>
      <c r="G7" s="222"/>
      <c r="H7" s="222">
        <v>0.1</v>
      </c>
      <c r="I7" s="222">
        <v>0.2</v>
      </c>
      <c r="J7" s="222"/>
      <c r="K7" s="222"/>
    </row>
    <row r="8" spans="1:11">
      <c r="A8" s="335"/>
      <c r="B8" s="337" t="s">
        <v>48</v>
      </c>
      <c r="C8" s="85" t="s">
        <v>2</v>
      </c>
      <c r="D8" s="221"/>
      <c r="E8" s="221"/>
      <c r="F8" s="222"/>
      <c r="G8" s="222"/>
      <c r="H8" s="222">
        <v>0.4</v>
      </c>
      <c r="I8" s="222">
        <v>0.2</v>
      </c>
      <c r="J8" s="222"/>
      <c r="K8" s="222"/>
    </row>
    <row r="9" spans="1:11">
      <c r="A9" s="335"/>
      <c r="B9" s="338"/>
      <c r="C9" s="85" t="s">
        <v>1</v>
      </c>
      <c r="D9" s="221"/>
      <c r="E9" s="221"/>
      <c r="F9" s="222"/>
      <c r="G9" s="222"/>
      <c r="H9" s="222">
        <v>0.2</v>
      </c>
      <c r="I9" s="222">
        <v>0.3</v>
      </c>
      <c r="J9" s="222"/>
      <c r="K9" s="222"/>
    </row>
    <row r="10" spans="1:11">
      <c r="A10" s="335"/>
      <c r="B10" s="339"/>
      <c r="C10" s="85" t="s">
        <v>0</v>
      </c>
      <c r="D10" s="221">
        <v>45.8</v>
      </c>
      <c r="E10" s="221">
        <v>53.1</v>
      </c>
      <c r="F10" s="222"/>
      <c r="G10" s="222"/>
      <c r="H10" s="222">
        <v>0.3</v>
      </c>
      <c r="I10" s="222">
        <v>0.2</v>
      </c>
      <c r="J10" s="222"/>
      <c r="K10" s="222"/>
    </row>
    <row r="11" spans="1:11" s="162" customFormat="1" ht="12.75" customHeight="1">
      <c r="A11" s="335"/>
      <c r="B11" s="337" t="s">
        <v>47</v>
      </c>
      <c r="C11" s="85" t="s">
        <v>2</v>
      </c>
      <c r="D11" s="221"/>
      <c r="E11" s="221"/>
      <c r="F11" s="222"/>
      <c r="G11" s="222"/>
      <c r="H11" s="222">
        <v>0.5</v>
      </c>
      <c r="I11" s="222">
        <v>0.3</v>
      </c>
      <c r="J11" s="222"/>
      <c r="K11" s="222"/>
    </row>
    <row r="12" spans="1:11" s="162" customFormat="1">
      <c r="A12" s="335"/>
      <c r="B12" s="338"/>
      <c r="C12" s="85" t="s">
        <v>1</v>
      </c>
      <c r="D12" s="221"/>
      <c r="E12" s="221"/>
      <c r="F12" s="222"/>
      <c r="G12" s="222"/>
      <c r="H12" s="321">
        <v>0</v>
      </c>
      <c r="I12" s="222">
        <v>0.1</v>
      </c>
      <c r="J12" s="222"/>
      <c r="K12" s="222"/>
    </row>
    <row r="13" spans="1:11" s="162" customFormat="1">
      <c r="A13" s="335"/>
      <c r="B13" s="339"/>
      <c r="C13" s="85" t="s">
        <v>0</v>
      </c>
      <c r="D13" s="221">
        <v>37</v>
      </c>
      <c r="E13" s="221">
        <v>41.3</v>
      </c>
      <c r="F13" s="222"/>
      <c r="G13" s="222"/>
      <c r="H13" s="222">
        <v>0.2</v>
      </c>
      <c r="I13" s="222">
        <v>0.2</v>
      </c>
      <c r="J13" s="222"/>
      <c r="K13" s="222"/>
    </row>
    <row r="14" spans="1:11" s="162" customFormat="1" ht="12.75" customHeight="1">
      <c r="A14" s="335"/>
      <c r="B14" s="325" t="s">
        <v>46</v>
      </c>
      <c r="C14" s="80" t="s">
        <v>2</v>
      </c>
      <c r="D14" s="223"/>
      <c r="E14" s="223"/>
      <c r="F14" s="222"/>
      <c r="G14" s="222"/>
      <c r="H14" s="224">
        <v>0.2</v>
      </c>
      <c r="I14" s="224">
        <v>0.2</v>
      </c>
      <c r="J14" s="224"/>
      <c r="K14" s="224"/>
    </row>
    <row r="15" spans="1:11" s="162" customFormat="1">
      <c r="A15" s="335"/>
      <c r="B15" s="326"/>
      <c r="C15" s="80" t="s">
        <v>1</v>
      </c>
      <c r="D15" s="223"/>
      <c r="E15" s="223"/>
      <c r="F15" s="222"/>
      <c r="G15" s="222"/>
      <c r="H15" s="224">
        <v>0.1</v>
      </c>
      <c r="I15" s="224">
        <v>0.1</v>
      </c>
      <c r="J15" s="224"/>
      <c r="K15" s="224"/>
    </row>
    <row r="16" spans="1:11" s="162" customFormat="1" ht="13.5" thickBot="1">
      <c r="A16" s="336"/>
      <c r="B16" s="327"/>
      <c r="C16" s="80" t="s">
        <v>0</v>
      </c>
      <c r="D16" s="223">
        <v>47.4</v>
      </c>
      <c r="E16" s="223">
        <v>52.7</v>
      </c>
      <c r="F16" s="222"/>
      <c r="G16" s="222"/>
      <c r="H16" s="224">
        <v>0.2</v>
      </c>
      <c r="I16" s="224">
        <v>0.2</v>
      </c>
      <c r="J16" s="224"/>
      <c r="K16" s="224"/>
    </row>
    <row r="17" spans="1:11">
      <c r="A17" s="334" t="s">
        <v>45</v>
      </c>
      <c r="B17" s="344" t="s">
        <v>76</v>
      </c>
      <c r="C17" s="85" t="s">
        <v>2</v>
      </c>
      <c r="D17" s="221"/>
      <c r="E17" s="221"/>
      <c r="F17" s="221">
        <v>10.8</v>
      </c>
      <c r="G17" s="221">
        <v>15.7</v>
      </c>
      <c r="H17" s="221">
        <v>7.9</v>
      </c>
      <c r="I17" s="221">
        <v>7.7</v>
      </c>
      <c r="J17" s="221">
        <v>13.3</v>
      </c>
      <c r="K17" s="221">
        <v>10.8</v>
      </c>
    </row>
    <row r="18" spans="1:11">
      <c r="A18" s="335"/>
      <c r="B18" s="338"/>
      <c r="C18" s="85" t="s">
        <v>1</v>
      </c>
      <c r="D18" s="221"/>
      <c r="E18" s="221"/>
      <c r="F18" s="221">
        <v>8.9</v>
      </c>
      <c r="G18" s="221">
        <v>18.100000000000001</v>
      </c>
      <c r="H18" s="221">
        <v>1.8</v>
      </c>
      <c r="I18" s="221">
        <v>3</v>
      </c>
      <c r="J18" s="221">
        <v>7.6</v>
      </c>
      <c r="K18" s="221">
        <v>7.8</v>
      </c>
    </row>
    <row r="19" spans="1:11">
      <c r="A19" s="335"/>
      <c r="B19" s="339"/>
      <c r="C19" s="85" t="s">
        <v>0</v>
      </c>
      <c r="D19" s="221">
        <v>77.7</v>
      </c>
      <c r="E19" s="221">
        <v>79.599999999999994</v>
      </c>
      <c r="F19" s="221">
        <v>10.4</v>
      </c>
      <c r="G19" s="221">
        <v>16.2</v>
      </c>
      <c r="H19" s="221">
        <v>6.5</v>
      </c>
      <c r="I19" s="221">
        <v>6.7</v>
      </c>
      <c r="J19" s="221">
        <v>12.2</v>
      </c>
      <c r="K19" s="221">
        <v>10.1</v>
      </c>
    </row>
    <row r="20" spans="1:11" s="162" customFormat="1" ht="12.75" customHeight="1">
      <c r="A20" s="335"/>
      <c r="B20" s="337" t="s">
        <v>101</v>
      </c>
      <c r="C20" s="85" t="s">
        <v>2</v>
      </c>
      <c r="D20" s="222"/>
      <c r="E20" s="222"/>
      <c r="F20" s="222"/>
      <c r="G20" s="222"/>
      <c r="H20" s="221"/>
      <c r="I20" s="221"/>
      <c r="J20" s="221">
        <v>69.8</v>
      </c>
      <c r="K20" s="221">
        <v>88.4</v>
      </c>
    </row>
    <row r="21" spans="1:11" s="162" customFormat="1">
      <c r="A21" s="335"/>
      <c r="B21" s="338"/>
      <c r="C21" s="85" t="s">
        <v>1</v>
      </c>
      <c r="D21" s="222"/>
      <c r="E21" s="222"/>
      <c r="F21" s="222"/>
      <c r="G21" s="222"/>
      <c r="H21" s="221"/>
      <c r="I21" s="221"/>
      <c r="J21" s="221">
        <v>53.1</v>
      </c>
      <c r="K21" s="221">
        <v>66.3</v>
      </c>
    </row>
    <row r="22" spans="1:11" s="162" customFormat="1">
      <c r="A22" s="335"/>
      <c r="B22" s="339"/>
      <c r="C22" s="85" t="s">
        <v>0</v>
      </c>
      <c r="D22" s="222">
        <v>69.7</v>
      </c>
      <c r="E22" s="222">
        <v>82.604686983073279</v>
      </c>
      <c r="F22" s="222"/>
      <c r="G22" s="222"/>
      <c r="H22" s="221"/>
      <c r="I22" s="221"/>
      <c r="J22" s="221">
        <v>64.8</v>
      </c>
      <c r="K22" s="221">
        <v>84.6</v>
      </c>
    </row>
    <row r="23" spans="1:11" s="162" customFormat="1">
      <c r="A23" s="335"/>
      <c r="B23" s="325" t="s">
        <v>42</v>
      </c>
      <c r="C23" s="80" t="s">
        <v>2</v>
      </c>
      <c r="D23" s="224"/>
      <c r="E23" s="224"/>
      <c r="F23" s="224">
        <v>80.5</v>
      </c>
      <c r="G23" s="224">
        <v>90.8</v>
      </c>
      <c r="H23" s="223">
        <v>7.9</v>
      </c>
      <c r="I23" s="223">
        <v>7.7</v>
      </c>
      <c r="J23" s="223">
        <v>68.2</v>
      </c>
      <c r="K23" s="223">
        <v>87</v>
      </c>
    </row>
    <row r="24" spans="1:11" s="162" customFormat="1">
      <c r="A24" s="335"/>
      <c r="B24" s="326"/>
      <c r="C24" s="80" t="s">
        <v>1</v>
      </c>
      <c r="D24" s="224"/>
      <c r="E24" s="224"/>
      <c r="F24" s="224">
        <v>85.8</v>
      </c>
      <c r="G24" s="224">
        <v>89.4</v>
      </c>
      <c r="H24" s="223">
        <v>1.8</v>
      </c>
      <c r="I24" s="223">
        <v>3</v>
      </c>
      <c r="J24" s="223">
        <v>52.4</v>
      </c>
      <c r="K24" s="223">
        <v>64.8</v>
      </c>
    </row>
    <row r="25" spans="1:11" s="162" customFormat="1" ht="13.5" thickBot="1">
      <c r="A25" s="336"/>
      <c r="B25" s="327"/>
      <c r="C25" s="80" t="s">
        <v>0</v>
      </c>
      <c r="D25" s="224">
        <v>71.3</v>
      </c>
      <c r="E25" s="224">
        <v>82.3</v>
      </c>
      <c r="F25" s="224">
        <v>82</v>
      </c>
      <c r="G25" s="224">
        <v>90.5</v>
      </c>
      <c r="H25" s="223">
        <v>6.5</v>
      </c>
      <c r="I25" s="223">
        <v>6.7</v>
      </c>
      <c r="J25" s="223">
        <v>63.4</v>
      </c>
      <c r="K25" s="223">
        <v>83.1</v>
      </c>
    </row>
    <row r="26" spans="1:11">
      <c r="A26" s="334" t="s">
        <v>41</v>
      </c>
      <c r="B26" s="344" t="s">
        <v>40</v>
      </c>
      <c r="C26" s="85" t="s">
        <v>2</v>
      </c>
      <c r="D26" s="222"/>
      <c r="E26" s="222"/>
      <c r="F26" s="222">
        <v>10.199999999999999</v>
      </c>
      <c r="G26" s="221">
        <v>14.2</v>
      </c>
      <c r="H26" s="221">
        <v>15.7</v>
      </c>
      <c r="I26" s="221">
        <v>13</v>
      </c>
      <c r="J26" s="221">
        <v>19.2</v>
      </c>
      <c r="K26" s="221">
        <v>13.5</v>
      </c>
    </row>
    <row r="27" spans="1:11">
      <c r="A27" s="335"/>
      <c r="B27" s="338"/>
      <c r="C27" s="85" t="s">
        <v>1</v>
      </c>
      <c r="D27" s="222"/>
      <c r="E27" s="222"/>
      <c r="F27" s="222">
        <v>8.8000000000000007</v>
      </c>
      <c r="G27" s="221">
        <v>13.2</v>
      </c>
      <c r="H27" s="221">
        <v>3.6</v>
      </c>
      <c r="I27" s="221">
        <v>3.5</v>
      </c>
      <c r="J27" s="221">
        <v>8.8000000000000007</v>
      </c>
      <c r="K27" s="221">
        <v>5.5</v>
      </c>
    </row>
    <row r="28" spans="1:11">
      <c r="A28" s="335"/>
      <c r="B28" s="339"/>
      <c r="C28" s="85" t="s">
        <v>0</v>
      </c>
      <c r="D28" s="222">
        <v>84.2</v>
      </c>
      <c r="E28" s="222">
        <v>83.6</v>
      </c>
      <c r="F28" s="222">
        <v>10</v>
      </c>
      <c r="G28" s="221">
        <v>14</v>
      </c>
      <c r="H28" s="221">
        <v>13.8</v>
      </c>
      <c r="I28" s="221">
        <v>11.4</v>
      </c>
      <c r="J28" s="221">
        <v>17.8</v>
      </c>
      <c r="K28" s="221">
        <v>12.2</v>
      </c>
    </row>
    <row r="29" spans="1:11">
      <c r="A29" s="335"/>
      <c r="B29" s="337" t="s">
        <v>39</v>
      </c>
      <c r="C29" s="85" t="s">
        <v>2</v>
      </c>
      <c r="D29" s="222"/>
      <c r="E29" s="222"/>
      <c r="F29" s="222">
        <v>10.4</v>
      </c>
      <c r="G29" s="221">
        <v>12.2</v>
      </c>
      <c r="H29" s="221">
        <v>33.1</v>
      </c>
      <c r="I29" s="221">
        <v>28.5</v>
      </c>
      <c r="J29" s="221">
        <v>46.6</v>
      </c>
      <c r="K29" s="221">
        <v>35.799999999999997</v>
      </c>
    </row>
    <row r="30" spans="1:11">
      <c r="A30" s="335"/>
      <c r="B30" s="338"/>
      <c r="C30" s="85" t="s">
        <v>1</v>
      </c>
      <c r="D30" s="222"/>
      <c r="E30" s="222"/>
      <c r="F30" s="222">
        <v>15.5</v>
      </c>
      <c r="G30" s="221">
        <v>18.899999999999999</v>
      </c>
      <c r="H30" s="221">
        <v>7.8</v>
      </c>
      <c r="I30" s="221">
        <v>8.3000000000000007</v>
      </c>
      <c r="J30" s="221">
        <v>36.200000000000003</v>
      </c>
      <c r="K30" s="221">
        <v>26.8</v>
      </c>
    </row>
    <row r="31" spans="1:11">
      <c r="A31" s="335"/>
      <c r="B31" s="339"/>
      <c r="C31" s="85" t="s">
        <v>0</v>
      </c>
      <c r="D31" s="222">
        <v>95.5</v>
      </c>
      <c r="E31" s="222">
        <v>95.5</v>
      </c>
      <c r="F31" s="222">
        <v>10.6</v>
      </c>
      <c r="G31" s="221">
        <v>12.5</v>
      </c>
      <c r="H31" s="221">
        <v>32</v>
      </c>
      <c r="I31" s="221">
        <v>27.6</v>
      </c>
      <c r="J31" s="221">
        <v>45.9</v>
      </c>
      <c r="K31" s="221">
        <v>35.200000000000003</v>
      </c>
    </row>
    <row r="32" spans="1:11">
      <c r="A32" s="335"/>
      <c r="B32" s="337" t="s">
        <v>20</v>
      </c>
      <c r="C32" s="85" t="s">
        <v>2</v>
      </c>
      <c r="D32" s="222"/>
      <c r="E32" s="222"/>
      <c r="F32" s="222">
        <v>40.700000000000003</v>
      </c>
      <c r="G32" s="221">
        <v>72.5</v>
      </c>
      <c r="H32" s="221">
        <v>8.1</v>
      </c>
      <c r="I32" s="221">
        <v>6.1</v>
      </c>
      <c r="J32" s="221">
        <v>37.799999999999997</v>
      </c>
      <c r="K32" s="221">
        <v>18.600000000000001</v>
      </c>
    </row>
    <row r="33" spans="1:11">
      <c r="A33" s="335"/>
      <c r="B33" s="338"/>
      <c r="C33" s="85" t="s">
        <v>1</v>
      </c>
      <c r="D33" s="222"/>
      <c r="E33" s="222"/>
      <c r="F33" s="222">
        <v>24.4</v>
      </c>
      <c r="G33" s="221">
        <v>67.7</v>
      </c>
      <c r="H33" s="221">
        <v>0.8</v>
      </c>
      <c r="I33" s="221">
        <v>2.7</v>
      </c>
      <c r="J33" s="221">
        <v>3.4</v>
      </c>
      <c r="K33" s="221">
        <v>3.9</v>
      </c>
    </row>
    <row r="34" spans="1:11">
      <c r="A34" s="335"/>
      <c r="B34" s="339"/>
      <c r="C34" s="85" t="s">
        <v>0</v>
      </c>
      <c r="D34" s="222">
        <v>39.200000000000003</v>
      </c>
      <c r="E34" s="222">
        <v>44.1</v>
      </c>
      <c r="F34" s="222">
        <v>30.8</v>
      </c>
      <c r="G34" s="221">
        <v>69.8</v>
      </c>
      <c r="H34" s="221">
        <v>3.3</v>
      </c>
      <c r="I34" s="221">
        <v>4.0999999999999996</v>
      </c>
      <c r="J34" s="221">
        <v>21.2</v>
      </c>
      <c r="K34" s="221">
        <v>10.6</v>
      </c>
    </row>
    <row r="35" spans="1:11" s="162" customFormat="1">
      <c r="A35" s="335"/>
      <c r="B35" s="325" t="s">
        <v>38</v>
      </c>
      <c r="C35" s="80" t="s">
        <v>2</v>
      </c>
      <c r="D35" s="224"/>
      <c r="E35" s="224"/>
      <c r="F35" s="224">
        <v>10.4</v>
      </c>
      <c r="G35" s="223">
        <v>13.9</v>
      </c>
      <c r="H35" s="223">
        <v>19.600000000000001</v>
      </c>
      <c r="I35" s="223">
        <v>16.5</v>
      </c>
      <c r="J35" s="223">
        <v>25.7</v>
      </c>
      <c r="K35" s="223">
        <v>18</v>
      </c>
    </row>
    <row r="36" spans="1:11" s="162" customFormat="1">
      <c r="A36" s="335"/>
      <c r="B36" s="326"/>
      <c r="C36" s="80" t="s">
        <v>1</v>
      </c>
      <c r="D36" s="224"/>
      <c r="E36" s="224"/>
      <c r="F36" s="224">
        <v>10</v>
      </c>
      <c r="G36" s="223">
        <v>14.9</v>
      </c>
      <c r="H36" s="223">
        <v>3.8</v>
      </c>
      <c r="I36" s="223">
        <v>3.7</v>
      </c>
      <c r="J36" s="223">
        <v>10.9</v>
      </c>
      <c r="K36" s="223">
        <v>7</v>
      </c>
    </row>
    <row r="37" spans="1:11" s="162" customFormat="1" ht="13.5" thickBot="1">
      <c r="A37" s="336"/>
      <c r="B37" s="327"/>
      <c r="C37" s="80" t="s">
        <v>0</v>
      </c>
      <c r="D37" s="224">
        <v>85.9</v>
      </c>
      <c r="E37" s="224">
        <v>85.8</v>
      </c>
      <c r="F37" s="224">
        <v>10.4</v>
      </c>
      <c r="G37" s="223">
        <v>14.1</v>
      </c>
      <c r="H37" s="223">
        <v>17.399999999999999</v>
      </c>
      <c r="I37" s="223">
        <v>14.7</v>
      </c>
      <c r="J37" s="223">
        <v>23.7</v>
      </c>
      <c r="K37" s="223">
        <v>16.3</v>
      </c>
    </row>
    <row r="38" spans="1:11" s="162" customFormat="1">
      <c r="A38" s="328" t="s">
        <v>37</v>
      </c>
      <c r="B38" s="329"/>
      <c r="C38" s="80" t="s">
        <v>2</v>
      </c>
      <c r="D38" s="224"/>
      <c r="E38" s="224"/>
      <c r="F38" s="224">
        <v>11.1</v>
      </c>
      <c r="G38" s="224">
        <v>14</v>
      </c>
      <c r="H38" s="223">
        <v>22.5</v>
      </c>
      <c r="I38" s="223">
        <v>18.600000000000001</v>
      </c>
      <c r="J38" s="223">
        <v>30.7</v>
      </c>
      <c r="K38" s="223">
        <v>23.3</v>
      </c>
    </row>
    <row r="39" spans="1:11" s="162" customFormat="1">
      <c r="A39" s="330"/>
      <c r="B39" s="331"/>
      <c r="C39" s="80" t="s">
        <v>1</v>
      </c>
      <c r="D39" s="224"/>
      <c r="E39" s="224"/>
      <c r="F39" s="224">
        <v>9.4</v>
      </c>
      <c r="G39" s="224">
        <v>13.8</v>
      </c>
      <c r="H39" s="223">
        <v>4.2</v>
      </c>
      <c r="I39" s="223">
        <v>4.5</v>
      </c>
      <c r="J39" s="223">
        <v>8.6</v>
      </c>
      <c r="K39" s="223">
        <v>7.6</v>
      </c>
    </row>
    <row r="40" spans="1:11" s="162" customFormat="1" ht="13.5" thickBot="1">
      <c r="A40" s="332"/>
      <c r="B40" s="333"/>
      <c r="C40" s="80" t="s">
        <v>0</v>
      </c>
      <c r="D40" s="224">
        <v>55.9</v>
      </c>
      <c r="E40" s="224">
        <v>54.1</v>
      </c>
      <c r="F40" s="224">
        <v>10.3</v>
      </c>
      <c r="G40" s="224">
        <v>13.9</v>
      </c>
      <c r="H40" s="223">
        <v>14.4</v>
      </c>
      <c r="I40" s="223">
        <v>12.1</v>
      </c>
      <c r="J40" s="223">
        <v>21.9</v>
      </c>
      <c r="K40" s="223">
        <v>16.2</v>
      </c>
    </row>
    <row r="41" spans="1:11">
      <c r="A41" s="306" t="s">
        <v>97</v>
      </c>
      <c r="B41" s="163"/>
    </row>
    <row r="42" spans="1:11">
      <c r="A42" s="306" t="s">
        <v>102</v>
      </c>
      <c r="B42" s="163"/>
    </row>
    <row r="43" spans="1:11" ht="79.5" customHeight="1">
      <c r="A43" s="356" t="s">
        <v>145</v>
      </c>
      <c r="B43" s="356"/>
      <c r="C43" s="356"/>
      <c r="D43" s="356"/>
      <c r="E43" s="356"/>
      <c r="F43" s="356"/>
      <c r="G43" s="356"/>
      <c r="H43" s="356"/>
      <c r="I43" s="356"/>
      <c r="J43" s="356"/>
      <c r="K43" s="356"/>
    </row>
    <row r="44" spans="1:11" ht="26.25" customHeight="1">
      <c r="A44" s="355" t="s">
        <v>156</v>
      </c>
      <c r="B44" s="355"/>
      <c r="C44" s="355"/>
      <c r="D44" s="355"/>
      <c r="E44" s="355"/>
      <c r="F44" s="355"/>
      <c r="G44" s="355"/>
      <c r="H44" s="355"/>
      <c r="I44" s="355"/>
      <c r="J44" s="355"/>
    </row>
    <row r="45" spans="1:11">
      <c r="A45" s="72" t="s">
        <v>98</v>
      </c>
      <c r="B45" s="121"/>
    </row>
    <row r="46" spans="1:11">
      <c r="A46" s="307" t="s">
        <v>99</v>
      </c>
    </row>
  </sheetData>
  <mergeCells count="22">
    <mergeCell ref="A44:J44"/>
    <mergeCell ref="A26:A37"/>
    <mergeCell ref="B26:B28"/>
    <mergeCell ref="B29:B31"/>
    <mergeCell ref="B32:B34"/>
    <mergeCell ref="B35:B37"/>
    <mergeCell ref="A38:B40"/>
    <mergeCell ref="A43:K43"/>
    <mergeCell ref="B14:B16"/>
    <mergeCell ref="B17:B19"/>
    <mergeCell ref="B20:B22"/>
    <mergeCell ref="A5:A16"/>
    <mergeCell ref="A17:A25"/>
    <mergeCell ref="B23:B25"/>
    <mergeCell ref="B5:B7"/>
    <mergeCell ref="B8:B10"/>
    <mergeCell ref="B11:B13"/>
    <mergeCell ref="A3:C4"/>
    <mergeCell ref="D3:E3"/>
    <mergeCell ref="F3:G3"/>
    <mergeCell ref="H3:I3"/>
    <mergeCell ref="J3:K3"/>
  </mergeCells>
  <hyperlinks>
    <hyperlink ref="A26" r:id="rId1" display="https://www.education.gouv.fr/series-chronologiques-de-donnees-statistiques-sur-le-systeme-educatif-12530"/>
    <hyperlink ref="A46" r:id="rId2" display="https://www.education.gouv.fr/series-chronologiques-de-donnees-statistiques-sur-le-systeme-educatif-1253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1"/>
  <sheetViews>
    <sheetView topLeftCell="A61" zoomScaleNormal="100" workbookViewId="0">
      <selection activeCell="A76" sqref="A76:I76"/>
    </sheetView>
  </sheetViews>
  <sheetFormatPr baseColWidth="10" defaultColWidth="11.42578125" defaultRowHeight="12.75"/>
  <cols>
    <col min="1" max="16384" width="11.42578125" style="2"/>
  </cols>
  <sheetData>
    <row r="1" spans="1:1">
      <c r="A1" s="96" t="s">
        <v>122</v>
      </c>
    </row>
    <row r="5" spans="1:1" ht="12.75" customHeight="1"/>
    <row r="11" spans="1:1" ht="12.75" customHeight="1"/>
    <row r="14" spans="1:1" ht="12.75" customHeight="1"/>
    <row r="75" spans="1:10" ht="12.6" customHeight="1">
      <c r="A75" s="2" t="s">
        <v>97</v>
      </c>
      <c r="I75" s="95"/>
    </row>
    <row r="76" spans="1:10" ht="27.6" customHeight="1">
      <c r="A76" s="343" t="s">
        <v>154</v>
      </c>
      <c r="B76" s="343"/>
      <c r="C76" s="343"/>
      <c r="D76" s="343"/>
      <c r="E76" s="343"/>
      <c r="F76" s="343"/>
      <c r="G76" s="343"/>
      <c r="H76" s="343"/>
      <c r="I76" s="343"/>
      <c r="J76" s="88"/>
    </row>
    <row r="77" spans="1:10">
      <c r="A77" s="4" t="s">
        <v>98</v>
      </c>
    </row>
    <row r="83" spans="1:28">
      <c r="B83" s="359" t="s">
        <v>58</v>
      </c>
      <c r="C83" s="360"/>
      <c r="E83" s="94"/>
      <c r="F83" s="358" t="s">
        <v>40</v>
      </c>
      <c r="G83" s="358"/>
      <c r="H83" s="358"/>
      <c r="I83" s="358" t="s">
        <v>39</v>
      </c>
      <c r="J83" s="358"/>
      <c r="K83" s="358"/>
      <c r="M83" s="92"/>
      <c r="N83" s="358" t="s">
        <v>49</v>
      </c>
      <c r="O83" s="358"/>
      <c r="P83" s="358"/>
      <c r="Q83" s="357" t="s">
        <v>57</v>
      </c>
      <c r="R83" s="357"/>
      <c r="S83" s="357"/>
      <c r="T83" s="357" t="s">
        <v>56</v>
      </c>
      <c r="U83" s="357"/>
      <c r="V83" s="357"/>
      <c r="W83" s="358" t="s">
        <v>55</v>
      </c>
      <c r="X83" s="358"/>
      <c r="Y83" s="358"/>
      <c r="Z83" s="357" t="s">
        <v>54</v>
      </c>
      <c r="AA83" s="357"/>
      <c r="AB83" s="357"/>
    </row>
    <row r="84" spans="1:28" ht="12.75" customHeight="1">
      <c r="A84" s="93"/>
      <c r="B84" s="91" t="s">
        <v>2</v>
      </c>
      <c r="C84" s="91" t="s">
        <v>1</v>
      </c>
      <c r="E84" s="92"/>
      <c r="F84" s="91" t="s">
        <v>2</v>
      </c>
      <c r="G84" s="91" t="s">
        <v>1</v>
      </c>
      <c r="H84" s="91" t="s">
        <v>53</v>
      </c>
      <c r="I84" s="91" t="s">
        <v>2</v>
      </c>
      <c r="J84" s="91" t="s">
        <v>1</v>
      </c>
      <c r="K84" s="91" t="s">
        <v>53</v>
      </c>
      <c r="M84" s="92"/>
      <c r="N84" s="91" t="s">
        <v>2</v>
      </c>
      <c r="O84" s="91" t="s">
        <v>1</v>
      </c>
      <c r="P84" s="91" t="s">
        <v>53</v>
      </c>
      <c r="Q84" s="91" t="s">
        <v>2</v>
      </c>
      <c r="R84" s="91" t="s">
        <v>1</v>
      </c>
      <c r="S84" s="91" t="s">
        <v>53</v>
      </c>
      <c r="T84" s="91" t="s">
        <v>2</v>
      </c>
      <c r="U84" s="91" t="s">
        <v>1</v>
      </c>
      <c r="V84" s="91" t="s">
        <v>53</v>
      </c>
      <c r="W84" s="91" t="s">
        <v>2</v>
      </c>
      <c r="X84" s="91" t="s">
        <v>1</v>
      </c>
      <c r="Y84" s="91" t="s">
        <v>53</v>
      </c>
      <c r="Z84" s="91" t="s">
        <v>2</v>
      </c>
      <c r="AA84" s="91" t="s">
        <v>1</v>
      </c>
      <c r="AB84" s="91" t="s">
        <v>53</v>
      </c>
    </row>
    <row r="85" spans="1:28">
      <c r="A85" s="90">
        <v>18</v>
      </c>
      <c r="B85" s="89">
        <v>90</v>
      </c>
      <c r="C85" s="89">
        <v>55</v>
      </c>
      <c r="E85" s="164">
        <v>18</v>
      </c>
      <c r="F85" s="165">
        <v>2</v>
      </c>
      <c r="G85" s="165">
        <v>0</v>
      </c>
      <c r="H85" s="165">
        <v>2</v>
      </c>
      <c r="I85" s="165">
        <v>0</v>
      </c>
      <c r="J85" s="165">
        <v>0</v>
      </c>
      <c r="K85" s="165">
        <v>0</v>
      </c>
      <c r="M85" s="164">
        <v>18</v>
      </c>
      <c r="N85" s="89">
        <v>0</v>
      </c>
      <c r="O85" s="89">
        <v>0</v>
      </c>
      <c r="P85" s="89">
        <v>0</v>
      </c>
      <c r="Q85" s="89">
        <v>0</v>
      </c>
      <c r="R85" s="89">
        <v>0</v>
      </c>
      <c r="S85" s="89">
        <v>0</v>
      </c>
      <c r="T85" s="89">
        <v>0</v>
      </c>
      <c r="U85" s="89">
        <v>0</v>
      </c>
      <c r="V85" s="89">
        <v>0</v>
      </c>
      <c r="W85" s="89">
        <v>20</v>
      </c>
      <c r="X85" s="89">
        <v>4</v>
      </c>
      <c r="Y85" s="89">
        <v>24</v>
      </c>
      <c r="Z85" s="89">
        <v>61</v>
      </c>
      <c r="AA85" s="89">
        <v>50</v>
      </c>
      <c r="AB85" s="89">
        <v>111</v>
      </c>
    </row>
    <row r="86" spans="1:28">
      <c r="A86" s="90">
        <v>19</v>
      </c>
      <c r="B86" s="89">
        <v>537</v>
      </c>
      <c r="C86" s="89">
        <v>371</v>
      </c>
      <c r="E86" s="164">
        <v>19</v>
      </c>
      <c r="F86" s="165">
        <v>0</v>
      </c>
      <c r="G86" s="165">
        <v>0</v>
      </c>
      <c r="H86" s="165">
        <v>0</v>
      </c>
      <c r="I86" s="165">
        <v>0</v>
      </c>
      <c r="J86" s="165">
        <v>0</v>
      </c>
      <c r="K86" s="165">
        <v>0</v>
      </c>
      <c r="M86" s="164">
        <v>19</v>
      </c>
      <c r="N86" s="89">
        <v>0</v>
      </c>
      <c r="O86" s="89">
        <v>0</v>
      </c>
      <c r="P86" s="89">
        <v>0</v>
      </c>
      <c r="Q86" s="89">
        <v>0</v>
      </c>
      <c r="R86" s="89">
        <v>0</v>
      </c>
      <c r="S86" s="89">
        <v>0</v>
      </c>
      <c r="T86" s="89">
        <v>0</v>
      </c>
      <c r="U86" s="89">
        <v>0</v>
      </c>
      <c r="V86" s="89">
        <v>0</v>
      </c>
      <c r="W86" s="89">
        <v>122</v>
      </c>
      <c r="X86" s="89">
        <v>25</v>
      </c>
      <c r="Y86" s="89">
        <v>147</v>
      </c>
      <c r="Z86" s="89">
        <v>408</v>
      </c>
      <c r="AA86" s="89">
        <v>339</v>
      </c>
      <c r="AB86" s="89">
        <v>747</v>
      </c>
    </row>
    <row r="87" spans="1:28">
      <c r="A87" s="90">
        <v>20</v>
      </c>
      <c r="B87" s="89">
        <v>1517</v>
      </c>
      <c r="C87" s="89">
        <v>926</v>
      </c>
      <c r="E87" s="164">
        <v>20</v>
      </c>
      <c r="F87" s="165">
        <v>4</v>
      </c>
      <c r="G87" s="165">
        <v>0</v>
      </c>
      <c r="H87" s="165">
        <v>4</v>
      </c>
      <c r="I87" s="165">
        <v>0</v>
      </c>
      <c r="J87" s="165">
        <v>0</v>
      </c>
      <c r="K87" s="165">
        <v>0</v>
      </c>
      <c r="M87" s="164">
        <v>20</v>
      </c>
      <c r="N87" s="89">
        <v>0</v>
      </c>
      <c r="O87" s="89">
        <v>0</v>
      </c>
      <c r="P87" s="89">
        <v>0</v>
      </c>
      <c r="Q87" s="89">
        <v>0</v>
      </c>
      <c r="R87" s="89">
        <v>0</v>
      </c>
      <c r="S87" s="89">
        <v>0</v>
      </c>
      <c r="T87" s="89">
        <v>0</v>
      </c>
      <c r="U87" s="89">
        <v>0</v>
      </c>
      <c r="V87" s="89">
        <v>0</v>
      </c>
      <c r="W87" s="89">
        <v>326</v>
      </c>
      <c r="X87" s="89">
        <v>66</v>
      </c>
      <c r="Y87" s="89">
        <v>392</v>
      </c>
      <c r="Z87" s="89">
        <v>1146</v>
      </c>
      <c r="AA87" s="89">
        <v>840</v>
      </c>
      <c r="AB87" s="89">
        <v>1986</v>
      </c>
    </row>
    <row r="88" spans="1:28">
      <c r="A88" s="90">
        <v>21</v>
      </c>
      <c r="B88" s="89">
        <v>2583</v>
      </c>
      <c r="C88" s="89">
        <v>1659</v>
      </c>
      <c r="E88" s="164">
        <v>21</v>
      </c>
      <c r="F88" s="165">
        <v>5</v>
      </c>
      <c r="G88" s="165">
        <v>5</v>
      </c>
      <c r="H88" s="165">
        <v>10</v>
      </c>
      <c r="I88" s="165">
        <v>0</v>
      </c>
      <c r="J88" s="165">
        <v>0</v>
      </c>
      <c r="K88" s="165">
        <v>0</v>
      </c>
      <c r="M88" s="164">
        <v>21</v>
      </c>
      <c r="N88" s="89">
        <v>0</v>
      </c>
      <c r="O88" s="89">
        <v>0</v>
      </c>
      <c r="P88" s="89">
        <v>0</v>
      </c>
      <c r="Q88" s="89">
        <v>0</v>
      </c>
      <c r="R88" s="89">
        <v>0</v>
      </c>
      <c r="S88" s="89">
        <v>0</v>
      </c>
      <c r="T88" s="89">
        <v>0</v>
      </c>
      <c r="U88" s="89">
        <v>0</v>
      </c>
      <c r="V88" s="89">
        <v>0</v>
      </c>
      <c r="W88" s="89">
        <v>481</v>
      </c>
      <c r="X88" s="89">
        <v>92</v>
      </c>
      <c r="Y88" s="89">
        <v>573</v>
      </c>
      <c r="Z88" s="89">
        <v>2012</v>
      </c>
      <c r="AA88" s="89">
        <v>1525</v>
      </c>
      <c r="AB88" s="89">
        <v>3537</v>
      </c>
    </row>
    <row r="89" spans="1:28">
      <c r="A89" s="90">
        <v>22</v>
      </c>
      <c r="B89" s="89">
        <v>3304</v>
      </c>
      <c r="C89" s="89">
        <v>2059</v>
      </c>
      <c r="E89" s="164">
        <v>22</v>
      </c>
      <c r="F89" s="165">
        <v>18</v>
      </c>
      <c r="G89" s="165">
        <v>1</v>
      </c>
      <c r="H89" s="165">
        <v>19</v>
      </c>
      <c r="I89" s="165">
        <v>2</v>
      </c>
      <c r="J89" s="165">
        <v>0</v>
      </c>
      <c r="K89" s="165">
        <v>2</v>
      </c>
      <c r="M89" s="164">
        <v>22</v>
      </c>
      <c r="N89" s="89">
        <v>0</v>
      </c>
      <c r="O89" s="89">
        <v>0</v>
      </c>
      <c r="P89" s="89">
        <v>0</v>
      </c>
      <c r="Q89" s="89">
        <v>3</v>
      </c>
      <c r="R89" s="89">
        <v>0</v>
      </c>
      <c r="S89" s="89">
        <v>3</v>
      </c>
      <c r="T89" s="89">
        <v>1</v>
      </c>
      <c r="U89" s="89">
        <v>0</v>
      </c>
      <c r="V89" s="89">
        <v>1</v>
      </c>
      <c r="W89" s="89">
        <v>665</v>
      </c>
      <c r="X89" s="89">
        <v>115</v>
      </c>
      <c r="Y89" s="89">
        <v>780</v>
      </c>
      <c r="Z89" s="89">
        <v>2506</v>
      </c>
      <c r="AA89" s="89">
        <v>1886</v>
      </c>
      <c r="AB89" s="89">
        <v>4392</v>
      </c>
    </row>
    <row r="90" spans="1:28">
      <c r="A90" s="90">
        <v>23</v>
      </c>
      <c r="B90" s="89">
        <v>3741</v>
      </c>
      <c r="C90" s="89">
        <v>2216</v>
      </c>
      <c r="E90" s="164">
        <v>23</v>
      </c>
      <c r="F90" s="165">
        <v>42</v>
      </c>
      <c r="G90" s="165">
        <v>13</v>
      </c>
      <c r="H90" s="165">
        <v>55</v>
      </c>
      <c r="I90" s="165">
        <v>14</v>
      </c>
      <c r="J90" s="165">
        <v>0</v>
      </c>
      <c r="K90" s="165">
        <v>14</v>
      </c>
      <c r="M90" s="164">
        <v>23</v>
      </c>
      <c r="N90" s="89">
        <v>0</v>
      </c>
      <c r="O90" s="89">
        <v>0</v>
      </c>
      <c r="P90" s="89">
        <v>0</v>
      </c>
      <c r="Q90" s="89">
        <v>73</v>
      </c>
      <c r="R90" s="89">
        <v>6</v>
      </c>
      <c r="S90" s="89">
        <v>79</v>
      </c>
      <c r="T90" s="89">
        <v>10</v>
      </c>
      <c r="U90" s="89">
        <v>0</v>
      </c>
      <c r="V90" s="89">
        <v>10</v>
      </c>
      <c r="W90" s="89">
        <v>756</v>
      </c>
      <c r="X90" s="89">
        <v>135</v>
      </c>
      <c r="Y90" s="89">
        <v>891</v>
      </c>
      <c r="Z90" s="89">
        <v>2661</v>
      </c>
      <c r="AA90" s="89">
        <v>2011</v>
      </c>
      <c r="AB90" s="89">
        <v>4672</v>
      </c>
    </row>
    <row r="91" spans="1:28">
      <c r="A91" s="90">
        <v>24</v>
      </c>
      <c r="B91" s="89">
        <v>4032</v>
      </c>
      <c r="C91" s="89">
        <v>2278</v>
      </c>
      <c r="E91" s="164">
        <v>24</v>
      </c>
      <c r="F91" s="165">
        <v>62</v>
      </c>
      <c r="G91" s="165">
        <v>20</v>
      </c>
      <c r="H91" s="165">
        <v>82</v>
      </c>
      <c r="I91" s="165">
        <v>15</v>
      </c>
      <c r="J91" s="165">
        <v>2</v>
      </c>
      <c r="K91" s="165">
        <v>17</v>
      </c>
      <c r="M91" s="164">
        <v>24</v>
      </c>
      <c r="N91" s="89">
        <v>0</v>
      </c>
      <c r="O91" s="89">
        <v>0</v>
      </c>
      <c r="P91" s="89">
        <v>0</v>
      </c>
      <c r="Q91" s="89">
        <v>119</v>
      </c>
      <c r="R91" s="89">
        <v>11</v>
      </c>
      <c r="S91" s="89">
        <v>130</v>
      </c>
      <c r="T91" s="89">
        <v>20</v>
      </c>
      <c r="U91" s="89">
        <v>1</v>
      </c>
      <c r="V91" s="89">
        <v>21</v>
      </c>
      <c r="W91" s="89">
        <v>843</v>
      </c>
      <c r="X91" s="89">
        <v>143</v>
      </c>
      <c r="Y91" s="89">
        <v>986</v>
      </c>
      <c r="Z91" s="89">
        <v>2708</v>
      </c>
      <c r="AA91" s="89">
        <v>2024</v>
      </c>
      <c r="AB91" s="89">
        <v>4732</v>
      </c>
    </row>
    <row r="92" spans="1:28">
      <c r="A92" s="90">
        <v>25</v>
      </c>
      <c r="B92" s="89">
        <v>3892</v>
      </c>
      <c r="C92" s="89">
        <v>2132</v>
      </c>
      <c r="E92" s="164">
        <v>25</v>
      </c>
      <c r="F92" s="165">
        <v>103</v>
      </c>
      <c r="G92" s="165">
        <v>16</v>
      </c>
      <c r="H92" s="165">
        <v>119</v>
      </c>
      <c r="I92" s="165">
        <v>29</v>
      </c>
      <c r="J92" s="165">
        <v>1</v>
      </c>
      <c r="K92" s="165">
        <v>30</v>
      </c>
      <c r="M92" s="164">
        <v>25</v>
      </c>
      <c r="N92" s="89">
        <v>0</v>
      </c>
      <c r="O92" s="89">
        <v>0</v>
      </c>
      <c r="P92" s="89">
        <v>0</v>
      </c>
      <c r="Q92" s="89">
        <v>144</v>
      </c>
      <c r="R92" s="89">
        <v>12</v>
      </c>
      <c r="S92" s="89">
        <v>156</v>
      </c>
      <c r="T92" s="89">
        <v>33</v>
      </c>
      <c r="U92" s="89">
        <v>3</v>
      </c>
      <c r="V92" s="89">
        <v>36</v>
      </c>
      <c r="W92" s="89">
        <v>956</v>
      </c>
      <c r="X92" s="89">
        <v>157</v>
      </c>
      <c r="Y92" s="89">
        <v>1113</v>
      </c>
      <c r="Z92" s="89">
        <v>2353</v>
      </c>
      <c r="AA92" s="89">
        <v>1842</v>
      </c>
      <c r="AB92" s="89">
        <v>4195</v>
      </c>
    </row>
    <row r="93" spans="1:28">
      <c r="A93" s="90">
        <v>26</v>
      </c>
      <c r="B93" s="89">
        <v>3652</v>
      </c>
      <c r="C93" s="89">
        <v>1905</v>
      </c>
      <c r="E93" s="164">
        <v>26</v>
      </c>
      <c r="F93" s="165">
        <v>118</v>
      </c>
      <c r="G93" s="165">
        <v>39</v>
      </c>
      <c r="H93" s="165">
        <v>157</v>
      </c>
      <c r="I93" s="165">
        <v>40</v>
      </c>
      <c r="J93" s="165">
        <v>2</v>
      </c>
      <c r="K93" s="165">
        <v>42</v>
      </c>
      <c r="M93" s="164">
        <v>26</v>
      </c>
      <c r="N93" s="89">
        <v>0</v>
      </c>
      <c r="O93" s="89">
        <v>0</v>
      </c>
      <c r="P93" s="89">
        <v>0</v>
      </c>
      <c r="Q93" s="89">
        <v>139</v>
      </c>
      <c r="R93" s="89">
        <v>29</v>
      </c>
      <c r="S93" s="89">
        <v>168</v>
      </c>
      <c r="T93" s="89">
        <v>38</v>
      </c>
      <c r="U93" s="89">
        <v>3</v>
      </c>
      <c r="V93" s="89">
        <v>41</v>
      </c>
      <c r="W93" s="89">
        <v>997</v>
      </c>
      <c r="X93" s="89">
        <v>156</v>
      </c>
      <c r="Y93" s="89">
        <v>1153</v>
      </c>
      <c r="Z93" s="89">
        <v>2015</v>
      </c>
      <c r="AA93" s="89">
        <v>1561</v>
      </c>
      <c r="AB93" s="89">
        <v>3576</v>
      </c>
    </row>
    <row r="94" spans="1:28">
      <c r="A94" s="90">
        <v>27</v>
      </c>
      <c r="B94" s="89">
        <v>3535</v>
      </c>
      <c r="C94" s="89">
        <v>1674</v>
      </c>
      <c r="E94" s="164">
        <v>27</v>
      </c>
      <c r="F94" s="165">
        <v>139</v>
      </c>
      <c r="G94" s="165">
        <v>46</v>
      </c>
      <c r="H94" s="165">
        <v>185</v>
      </c>
      <c r="I94" s="165">
        <v>48</v>
      </c>
      <c r="J94" s="165">
        <v>5</v>
      </c>
      <c r="K94" s="165">
        <v>53</v>
      </c>
      <c r="M94" s="164">
        <v>27</v>
      </c>
      <c r="N94" s="89">
        <v>0</v>
      </c>
      <c r="O94" s="89">
        <v>0</v>
      </c>
      <c r="P94" s="89">
        <v>0</v>
      </c>
      <c r="Q94" s="89">
        <v>149</v>
      </c>
      <c r="R94" s="89">
        <v>20</v>
      </c>
      <c r="S94" s="89">
        <v>169</v>
      </c>
      <c r="T94" s="89">
        <v>39</v>
      </c>
      <c r="U94" s="89">
        <v>3</v>
      </c>
      <c r="V94" s="89">
        <v>42</v>
      </c>
      <c r="W94" s="89">
        <v>1125</v>
      </c>
      <c r="X94" s="89">
        <v>171</v>
      </c>
      <c r="Y94" s="89">
        <v>1296</v>
      </c>
      <c r="Z94" s="89">
        <v>1718</v>
      </c>
      <c r="AA94" s="89">
        <v>1324</v>
      </c>
      <c r="AB94" s="89">
        <v>3042</v>
      </c>
    </row>
    <row r="95" spans="1:28">
      <c r="A95" s="90">
        <v>28</v>
      </c>
      <c r="B95" s="89">
        <v>3336</v>
      </c>
      <c r="C95" s="89">
        <v>1505</v>
      </c>
      <c r="E95" s="164">
        <v>28</v>
      </c>
      <c r="F95" s="165">
        <v>176</v>
      </c>
      <c r="G95" s="165">
        <v>57</v>
      </c>
      <c r="H95" s="165">
        <v>233</v>
      </c>
      <c r="I95" s="165">
        <v>74</v>
      </c>
      <c r="J95" s="165">
        <v>1</v>
      </c>
      <c r="K95" s="165">
        <v>75</v>
      </c>
      <c r="M95" s="164">
        <v>28</v>
      </c>
      <c r="N95" s="89">
        <v>2</v>
      </c>
      <c r="O95" s="89">
        <v>0</v>
      </c>
      <c r="P95" s="89">
        <v>2</v>
      </c>
      <c r="Q95" s="89">
        <v>135</v>
      </c>
      <c r="R95" s="89">
        <v>30</v>
      </c>
      <c r="S95" s="89">
        <v>165</v>
      </c>
      <c r="T95" s="89">
        <v>47</v>
      </c>
      <c r="U95" s="89">
        <v>1</v>
      </c>
      <c r="V95" s="89">
        <v>48</v>
      </c>
      <c r="W95" s="89">
        <v>1116</v>
      </c>
      <c r="X95" s="89">
        <v>170</v>
      </c>
      <c r="Y95" s="89">
        <v>1286</v>
      </c>
      <c r="Z95" s="89">
        <v>1480</v>
      </c>
      <c r="AA95" s="89">
        <v>1125</v>
      </c>
      <c r="AB95" s="89">
        <v>2605</v>
      </c>
    </row>
    <row r="96" spans="1:28">
      <c r="A96" s="90">
        <v>29</v>
      </c>
      <c r="B96" s="89">
        <v>3316</v>
      </c>
      <c r="C96" s="89">
        <v>1318</v>
      </c>
      <c r="E96" s="164">
        <v>29</v>
      </c>
      <c r="F96" s="165">
        <v>269</v>
      </c>
      <c r="G96" s="165">
        <v>65</v>
      </c>
      <c r="H96" s="165">
        <v>334</v>
      </c>
      <c r="I96" s="165">
        <v>67</v>
      </c>
      <c r="J96" s="165">
        <v>2</v>
      </c>
      <c r="K96" s="165">
        <v>69</v>
      </c>
      <c r="M96" s="164">
        <v>29</v>
      </c>
      <c r="N96" s="89">
        <v>3</v>
      </c>
      <c r="O96" s="89">
        <v>3</v>
      </c>
      <c r="P96" s="89">
        <v>6</v>
      </c>
      <c r="Q96" s="89">
        <v>109</v>
      </c>
      <c r="R96" s="89">
        <v>45</v>
      </c>
      <c r="S96" s="89">
        <v>154</v>
      </c>
      <c r="T96" s="89">
        <v>53</v>
      </c>
      <c r="U96" s="89">
        <v>5</v>
      </c>
      <c r="V96" s="89">
        <v>58</v>
      </c>
      <c r="W96" s="89">
        <v>1246</v>
      </c>
      <c r="X96" s="89">
        <v>153</v>
      </c>
      <c r="Y96" s="89">
        <v>1399</v>
      </c>
      <c r="Z96" s="89">
        <v>1239</v>
      </c>
      <c r="AA96" s="89">
        <v>947</v>
      </c>
      <c r="AB96" s="89">
        <v>2186</v>
      </c>
    </row>
    <row r="97" spans="1:28">
      <c r="A97" s="90">
        <v>30</v>
      </c>
      <c r="B97" s="89">
        <v>3505</v>
      </c>
      <c r="C97" s="89">
        <v>1248</v>
      </c>
      <c r="E97" s="164">
        <v>30</v>
      </c>
      <c r="F97" s="165">
        <v>299</v>
      </c>
      <c r="G97" s="165">
        <v>63</v>
      </c>
      <c r="H97" s="165">
        <v>362</v>
      </c>
      <c r="I97" s="165">
        <v>102</v>
      </c>
      <c r="J97" s="165">
        <v>2</v>
      </c>
      <c r="K97" s="165">
        <v>104</v>
      </c>
      <c r="M97" s="164">
        <v>30</v>
      </c>
      <c r="N97" s="89">
        <v>2</v>
      </c>
      <c r="O97" s="89">
        <v>4</v>
      </c>
      <c r="P97" s="89">
        <v>6</v>
      </c>
      <c r="Q97" s="89">
        <v>149</v>
      </c>
      <c r="R97" s="89">
        <v>36</v>
      </c>
      <c r="S97" s="89">
        <v>185</v>
      </c>
      <c r="T97" s="89">
        <v>51</v>
      </c>
      <c r="U97" s="89">
        <v>7</v>
      </c>
      <c r="V97" s="89">
        <v>58</v>
      </c>
      <c r="W97" s="89">
        <v>1454</v>
      </c>
      <c r="X97" s="89">
        <v>197</v>
      </c>
      <c r="Y97" s="89">
        <v>1651</v>
      </c>
      <c r="Z97" s="89">
        <v>1115</v>
      </c>
      <c r="AA97" s="89">
        <v>811</v>
      </c>
      <c r="AB97" s="89">
        <v>1926</v>
      </c>
    </row>
    <row r="98" spans="1:28">
      <c r="A98" s="90">
        <v>31</v>
      </c>
      <c r="B98" s="89">
        <v>3711</v>
      </c>
      <c r="C98" s="89">
        <v>1153</v>
      </c>
      <c r="E98" s="164">
        <v>31</v>
      </c>
      <c r="F98" s="165">
        <v>348</v>
      </c>
      <c r="G98" s="165">
        <v>83</v>
      </c>
      <c r="H98" s="165">
        <v>431</v>
      </c>
      <c r="I98" s="165">
        <v>111</v>
      </c>
      <c r="J98" s="165">
        <v>3</v>
      </c>
      <c r="K98" s="165">
        <v>114</v>
      </c>
      <c r="M98" s="164">
        <v>31</v>
      </c>
      <c r="N98" s="89">
        <v>2</v>
      </c>
      <c r="O98" s="89">
        <v>10</v>
      </c>
      <c r="P98" s="89">
        <v>12</v>
      </c>
      <c r="Q98" s="89">
        <v>191</v>
      </c>
      <c r="R98" s="89">
        <v>48</v>
      </c>
      <c r="S98" s="89">
        <v>239</v>
      </c>
      <c r="T98" s="89">
        <v>71</v>
      </c>
      <c r="U98" s="89">
        <v>1</v>
      </c>
      <c r="V98" s="89">
        <v>72</v>
      </c>
      <c r="W98" s="89">
        <v>1624</v>
      </c>
      <c r="X98" s="89">
        <v>173</v>
      </c>
      <c r="Y98" s="89">
        <v>1797</v>
      </c>
      <c r="Z98" s="89">
        <v>1029</v>
      </c>
      <c r="AA98" s="89">
        <v>701</v>
      </c>
      <c r="AB98" s="89">
        <v>1730</v>
      </c>
    </row>
    <row r="99" spans="1:28">
      <c r="A99" s="90">
        <v>32</v>
      </c>
      <c r="B99" s="89">
        <v>4056</v>
      </c>
      <c r="C99" s="89">
        <v>1036</v>
      </c>
      <c r="E99" s="164">
        <v>32</v>
      </c>
      <c r="F99" s="165">
        <v>397</v>
      </c>
      <c r="G99" s="165">
        <v>78</v>
      </c>
      <c r="H99" s="165">
        <v>475</v>
      </c>
      <c r="I99" s="165">
        <v>155</v>
      </c>
      <c r="J99" s="165">
        <v>7</v>
      </c>
      <c r="K99" s="165">
        <v>162</v>
      </c>
      <c r="M99" s="164">
        <v>32</v>
      </c>
      <c r="N99" s="89">
        <v>7</v>
      </c>
      <c r="O99" s="89">
        <v>9</v>
      </c>
      <c r="P99" s="89">
        <v>16</v>
      </c>
      <c r="Q99" s="89">
        <v>171</v>
      </c>
      <c r="R99" s="89">
        <v>51</v>
      </c>
      <c r="S99" s="89">
        <v>222</v>
      </c>
      <c r="T99" s="89">
        <v>61</v>
      </c>
      <c r="U99" s="89">
        <v>7</v>
      </c>
      <c r="V99" s="89">
        <v>68</v>
      </c>
      <c r="W99" s="89">
        <v>1975</v>
      </c>
      <c r="X99" s="89">
        <v>184</v>
      </c>
      <c r="Y99" s="89">
        <v>2159</v>
      </c>
      <c r="Z99" s="89">
        <v>930</v>
      </c>
      <c r="AA99" s="89">
        <v>553</v>
      </c>
      <c r="AB99" s="89">
        <v>1483</v>
      </c>
    </row>
    <row r="100" spans="1:28">
      <c r="A100" s="90">
        <v>33</v>
      </c>
      <c r="B100" s="89">
        <v>4369</v>
      </c>
      <c r="C100" s="89">
        <v>926</v>
      </c>
      <c r="E100" s="164">
        <v>33</v>
      </c>
      <c r="F100" s="165">
        <v>422</v>
      </c>
      <c r="G100" s="165">
        <v>85</v>
      </c>
      <c r="H100" s="165">
        <v>507</v>
      </c>
      <c r="I100" s="165">
        <v>158</v>
      </c>
      <c r="J100" s="165">
        <v>5</v>
      </c>
      <c r="K100" s="165">
        <v>163</v>
      </c>
      <c r="M100" s="164">
        <v>33</v>
      </c>
      <c r="N100" s="89">
        <v>14</v>
      </c>
      <c r="O100" s="89">
        <v>8</v>
      </c>
      <c r="P100" s="89">
        <v>22</v>
      </c>
      <c r="Q100" s="89">
        <v>239</v>
      </c>
      <c r="R100" s="89">
        <v>54</v>
      </c>
      <c r="S100" s="89">
        <v>293</v>
      </c>
      <c r="T100" s="89">
        <v>71</v>
      </c>
      <c r="U100" s="89">
        <v>5</v>
      </c>
      <c r="V100" s="89">
        <v>76</v>
      </c>
      <c r="W100" s="89">
        <v>2187</v>
      </c>
      <c r="X100" s="89">
        <v>181</v>
      </c>
      <c r="Y100" s="89">
        <v>2368</v>
      </c>
      <c r="Z100" s="89">
        <v>878</v>
      </c>
      <c r="AA100" s="89">
        <v>448</v>
      </c>
      <c r="AB100" s="89">
        <v>1326</v>
      </c>
    </row>
    <row r="101" spans="1:28">
      <c r="A101" s="90">
        <v>34</v>
      </c>
      <c r="B101" s="89">
        <v>4708</v>
      </c>
      <c r="C101" s="89">
        <v>978</v>
      </c>
      <c r="E101" s="164">
        <v>34</v>
      </c>
      <c r="F101" s="165">
        <v>516</v>
      </c>
      <c r="G101" s="165">
        <v>92</v>
      </c>
      <c r="H101" s="165">
        <v>608</v>
      </c>
      <c r="I101" s="165">
        <v>202</v>
      </c>
      <c r="J101" s="165">
        <v>7</v>
      </c>
      <c r="K101" s="165">
        <v>209</v>
      </c>
      <c r="M101" s="164">
        <v>34</v>
      </c>
      <c r="N101" s="89">
        <v>14</v>
      </c>
      <c r="O101" s="89">
        <v>20</v>
      </c>
      <c r="P101" s="89">
        <v>34</v>
      </c>
      <c r="Q101" s="89">
        <v>232</v>
      </c>
      <c r="R101" s="89">
        <v>66</v>
      </c>
      <c r="S101" s="89">
        <v>298</v>
      </c>
      <c r="T101" s="89">
        <v>109</v>
      </c>
      <c r="U101" s="89">
        <v>10</v>
      </c>
      <c r="V101" s="89">
        <v>119</v>
      </c>
      <c r="W101" s="89">
        <v>2458</v>
      </c>
      <c r="X101" s="89">
        <v>232</v>
      </c>
      <c r="Y101" s="89">
        <v>2690</v>
      </c>
      <c r="Z101" s="89">
        <v>811</v>
      </c>
      <c r="AA101" s="89">
        <v>401</v>
      </c>
      <c r="AB101" s="89">
        <v>1212</v>
      </c>
    </row>
    <row r="102" spans="1:28">
      <c r="A102" s="90">
        <v>35</v>
      </c>
      <c r="B102" s="89">
        <v>4892</v>
      </c>
      <c r="C102" s="89">
        <v>930</v>
      </c>
      <c r="E102" s="164">
        <v>35</v>
      </c>
      <c r="F102" s="165">
        <v>553</v>
      </c>
      <c r="G102" s="165">
        <v>113</v>
      </c>
      <c r="H102" s="165">
        <v>666</v>
      </c>
      <c r="I102" s="165">
        <v>226</v>
      </c>
      <c r="J102" s="165">
        <v>13</v>
      </c>
      <c r="K102" s="165">
        <v>239</v>
      </c>
      <c r="M102" s="164">
        <v>35</v>
      </c>
      <c r="N102" s="89">
        <v>25</v>
      </c>
      <c r="O102" s="89">
        <v>32</v>
      </c>
      <c r="P102" s="89">
        <v>57</v>
      </c>
      <c r="Q102" s="89">
        <v>250</v>
      </c>
      <c r="R102" s="89">
        <v>58</v>
      </c>
      <c r="S102" s="89">
        <v>308</v>
      </c>
      <c r="T102" s="89">
        <v>106</v>
      </c>
      <c r="U102" s="89">
        <v>10</v>
      </c>
      <c r="V102" s="89">
        <v>116</v>
      </c>
      <c r="W102" s="89">
        <v>2580</v>
      </c>
      <c r="X102" s="89">
        <v>211</v>
      </c>
      <c r="Y102" s="89">
        <v>2791</v>
      </c>
      <c r="Z102" s="89">
        <v>766</v>
      </c>
      <c r="AA102" s="89">
        <v>328</v>
      </c>
      <c r="AB102" s="89">
        <v>1094</v>
      </c>
    </row>
    <row r="103" spans="1:28">
      <c r="A103" s="90">
        <v>36</v>
      </c>
      <c r="B103" s="89">
        <v>5279</v>
      </c>
      <c r="C103" s="89">
        <v>896</v>
      </c>
      <c r="E103" s="164">
        <v>36</v>
      </c>
      <c r="F103" s="165">
        <v>608</v>
      </c>
      <c r="G103" s="165">
        <v>121</v>
      </c>
      <c r="H103" s="165">
        <v>729</v>
      </c>
      <c r="I103" s="165">
        <v>208</v>
      </c>
      <c r="J103" s="165">
        <v>9</v>
      </c>
      <c r="K103" s="165">
        <v>217</v>
      </c>
      <c r="M103" s="164">
        <v>36</v>
      </c>
      <c r="N103" s="89">
        <v>46</v>
      </c>
      <c r="O103" s="89">
        <v>33</v>
      </c>
      <c r="P103" s="89">
        <v>79</v>
      </c>
      <c r="Q103" s="89">
        <v>204</v>
      </c>
      <c r="R103" s="89">
        <v>69</v>
      </c>
      <c r="S103" s="89">
        <v>273</v>
      </c>
      <c r="T103" s="89">
        <v>119</v>
      </c>
      <c r="U103" s="89">
        <v>8</v>
      </c>
      <c r="V103" s="89">
        <v>127</v>
      </c>
      <c r="W103" s="89">
        <v>2953</v>
      </c>
      <c r="X103" s="89">
        <v>208</v>
      </c>
      <c r="Y103" s="89">
        <v>3161</v>
      </c>
      <c r="Z103" s="89">
        <v>726</v>
      </c>
      <c r="AA103" s="89">
        <v>300</v>
      </c>
      <c r="AB103" s="89">
        <v>1026</v>
      </c>
    </row>
    <row r="104" spans="1:28">
      <c r="A104" s="90">
        <v>37</v>
      </c>
      <c r="B104" s="89">
        <v>5526</v>
      </c>
      <c r="C104" s="89">
        <v>898</v>
      </c>
      <c r="E104" s="164">
        <v>37</v>
      </c>
      <c r="F104" s="165">
        <v>739</v>
      </c>
      <c r="G104" s="165">
        <v>131</v>
      </c>
      <c r="H104" s="165">
        <v>870</v>
      </c>
      <c r="I104" s="165">
        <v>223</v>
      </c>
      <c r="J104" s="165">
        <v>14</v>
      </c>
      <c r="K104" s="165">
        <v>237</v>
      </c>
      <c r="M104" s="164">
        <v>37</v>
      </c>
      <c r="N104" s="89">
        <v>43</v>
      </c>
      <c r="O104" s="89">
        <v>45</v>
      </c>
      <c r="P104" s="89">
        <v>88</v>
      </c>
      <c r="Q104" s="89">
        <v>192</v>
      </c>
      <c r="R104" s="89">
        <v>63</v>
      </c>
      <c r="S104" s="89">
        <v>255</v>
      </c>
      <c r="T104" s="89">
        <v>116</v>
      </c>
      <c r="U104" s="89">
        <v>7</v>
      </c>
      <c r="V104" s="89">
        <v>123</v>
      </c>
      <c r="W104" s="89">
        <v>3153</v>
      </c>
      <c r="X104" s="89">
        <v>243</v>
      </c>
      <c r="Y104" s="89">
        <v>3396</v>
      </c>
      <c r="Z104" s="89">
        <v>644</v>
      </c>
      <c r="AA104" s="89">
        <v>233</v>
      </c>
      <c r="AB104" s="89">
        <v>877</v>
      </c>
    </row>
    <row r="105" spans="1:28">
      <c r="A105" s="90">
        <v>38</v>
      </c>
      <c r="B105" s="89">
        <v>5541</v>
      </c>
      <c r="C105" s="89">
        <v>923</v>
      </c>
      <c r="E105" s="164">
        <v>38</v>
      </c>
      <c r="F105" s="165">
        <v>719</v>
      </c>
      <c r="G105" s="165">
        <v>135</v>
      </c>
      <c r="H105" s="165">
        <v>854</v>
      </c>
      <c r="I105" s="165">
        <v>231</v>
      </c>
      <c r="J105" s="165">
        <v>14</v>
      </c>
      <c r="K105" s="165">
        <v>245</v>
      </c>
      <c r="M105" s="164">
        <v>38</v>
      </c>
      <c r="N105" s="89">
        <v>55</v>
      </c>
      <c r="O105" s="89">
        <v>47</v>
      </c>
      <c r="P105" s="89">
        <v>102</v>
      </c>
      <c r="Q105" s="89">
        <v>185</v>
      </c>
      <c r="R105" s="89">
        <v>57</v>
      </c>
      <c r="S105" s="89">
        <v>242</v>
      </c>
      <c r="T105" s="89">
        <v>118</v>
      </c>
      <c r="U105" s="89">
        <v>18</v>
      </c>
      <c r="V105" s="89">
        <v>136</v>
      </c>
      <c r="W105" s="89">
        <v>3243</v>
      </c>
      <c r="X105" s="89">
        <v>246</v>
      </c>
      <c r="Y105" s="89">
        <v>3489</v>
      </c>
      <c r="Z105" s="89">
        <v>607</v>
      </c>
      <c r="AA105" s="89">
        <v>231</v>
      </c>
      <c r="AB105" s="89">
        <v>838</v>
      </c>
    </row>
    <row r="106" spans="1:28">
      <c r="A106" s="90">
        <v>39</v>
      </c>
      <c r="B106" s="89">
        <v>5694</v>
      </c>
      <c r="C106" s="89">
        <v>901</v>
      </c>
      <c r="E106" s="164">
        <v>39</v>
      </c>
      <c r="F106" s="165">
        <v>764</v>
      </c>
      <c r="G106" s="165">
        <v>144</v>
      </c>
      <c r="H106" s="165">
        <v>908</v>
      </c>
      <c r="I106" s="165">
        <v>245</v>
      </c>
      <c r="J106" s="165">
        <v>10</v>
      </c>
      <c r="K106" s="165">
        <v>255</v>
      </c>
      <c r="M106" s="164">
        <v>39</v>
      </c>
      <c r="N106" s="89">
        <v>74</v>
      </c>
      <c r="O106" s="89">
        <v>55</v>
      </c>
      <c r="P106" s="89">
        <v>129</v>
      </c>
      <c r="Q106" s="89">
        <v>197</v>
      </c>
      <c r="R106" s="89">
        <v>65</v>
      </c>
      <c r="S106" s="89">
        <v>262</v>
      </c>
      <c r="T106" s="89">
        <v>123</v>
      </c>
      <c r="U106" s="89">
        <v>11</v>
      </c>
      <c r="V106" s="89">
        <v>134</v>
      </c>
      <c r="W106" s="89">
        <v>3360</v>
      </c>
      <c r="X106" s="89">
        <v>245</v>
      </c>
      <c r="Y106" s="89">
        <v>3605</v>
      </c>
      <c r="Z106" s="89">
        <v>498</v>
      </c>
      <c r="AA106" s="89">
        <v>191</v>
      </c>
      <c r="AB106" s="89">
        <v>689</v>
      </c>
    </row>
    <row r="107" spans="1:28">
      <c r="A107" s="90">
        <v>40</v>
      </c>
      <c r="B107" s="89">
        <v>5936</v>
      </c>
      <c r="C107" s="89">
        <v>908</v>
      </c>
      <c r="E107" s="164">
        <v>40</v>
      </c>
      <c r="F107" s="165">
        <v>793</v>
      </c>
      <c r="G107" s="165">
        <v>157</v>
      </c>
      <c r="H107" s="165">
        <v>950</v>
      </c>
      <c r="I107" s="165">
        <v>272</v>
      </c>
      <c r="J107" s="165">
        <v>11</v>
      </c>
      <c r="K107" s="165">
        <v>283</v>
      </c>
      <c r="M107" s="164">
        <v>40</v>
      </c>
      <c r="N107" s="89">
        <v>111</v>
      </c>
      <c r="O107" s="89">
        <v>83</v>
      </c>
      <c r="P107" s="89">
        <v>194</v>
      </c>
      <c r="Q107" s="89">
        <v>164</v>
      </c>
      <c r="R107" s="89">
        <v>48</v>
      </c>
      <c r="S107" s="89">
        <v>212</v>
      </c>
      <c r="T107" s="89">
        <v>112</v>
      </c>
      <c r="U107" s="89">
        <v>8</v>
      </c>
      <c r="V107" s="89">
        <v>120</v>
      </c>
      <c r="W107" s="89">
        <v>3513</v>
      </c>
      <c r="X107" s="89">
        <v>238</v>
      </c>
      <c r="Y107" s="89">
        <v>3751</v>
      </c>
      <c r="Z107" s="89">
        <v>513</v>
      </c>
      <c r="AA107" s="89">
        <v>193</v>
      </c>
      <c r="AB107" s="89">
        <v>706</v>
      </c>
    </row>
    <row r="108" spans="1:28">
      <c r="A108" s="90">
        <v>41</v>
      </c>
      <c r="B108" s="89">
        <v>6415</v>
      </c>
      <c r="C108" s="89">
        <v>936</v>
      </c>
      <c r="E108" s="164">
        <v>41</v>
      </c>
      <c r="F108" s="165">
        <v>860</v>
      </c>
      <c r="G108" s="165">
        <v>172</v>
      </c>
      <c r="H108" s="165">
        <v>1032</v>
      </c>
      <c r="I108" s="165">
        <v>304</v>
      </c>
      <c r="J108" s="165">
        <v>6</v>
      </c>
      <c r="K108" s="165">
        <v>310</v>
      </c>
      <c r="M108" s="164">
        <v>41</v>
      </c>
      <c r="N108" s="89">
        <v>108</v>
      </c>
      <c r="O108" s="89">
        <v>92</v>
      </c>
      <c r="P108" s="89">
        <v>200</v>
      </c>
      <c r="Q108" s="89">
        <v>221</v>
      </c>
      <c r="R108" s="89">
        <v>52</v>
      </c>
      <c r="S108" s="89">
        <v>273</v>
      </c>
      <c r="T108" s="89">
        <v>148</v>
      </c>
      <c r="U108" s="89">
        <v>9</v>
      </c>
      <c r="V108" s="89">
        <v>157</v>
      </c>
      <c r="W108" s="89">
        <v>3783</v>
      </c>
      <c r="X108" s="89">
        <v>247</v>
      </c>
      <c r="Y108" s="89">
        <v>4030</v>
      </c>
      <c r="Z108" s="89">
        <v>507</v>
      </c>
      <c r="AA108" s="89">
        <v>151</v>
      </c>
      <c r="AB108" s="89">
        <v>658</v>
      </c>
    </row>
    <row r="109" spans="1:28">
      <c r="A109" s="90">
        <v>42</v>
      </c>
      <c r="B109" s="89">
        <v>6488</v>
      </c>
      <c r="C109" s="89">
        <v>1015</v>
      </c>
      <c r="E109" s="164">
        <v>42</v>
      </c>
      <c r="F109" s="165">
        <v>958</v>
      </c>
      <c r="G109" s="165">
        <v>180</v>
      </c>
      <c r="H109" s="165">
        <v>1138</v>
      </c>
      <c r="I109" s="165">
        <v>321</v>
      </c>
      <c r="J109" s="165">
        <v>12</v>
      </c>
      <c r="K109" s="165">
        <v>333</v>
      </c>
      <c r="M109" s="164">
        <v>42</v>
      </c>
      <c r="N109" s="89">
        <v>160</v>
      </c>
      <c r="O109" s="89">
        <v>133</v>
      </c>
      <c r="P109" s="89">
        <v>293</v>
      </c>
      <c r="Q109" s="89">
        <v>227</v>
      </c>
      <c r="R109" s="89">
        <v>49</v>
      </c>
      <c r="S109" s="89">
        <v>276</v>
      </c>
      <c r="T109" s="89">
        <v>144</v>
      </c>
      <c r="U109" s="89">
        <v>14</v>
      </c>
      <c r="V109" s="89">
        <v>158</v>
      </c>
      <c r="W109" s="89">
        <v>3761</v>
      </c>
      <c r="X109" s="89">
        <v>246</v>
      </c>
      <c r="Y109" s="89">
        <v>4007</v>
      </c>
      <c r="Z109" s="89">
        <v>474</v>
      </c>
      <c r="AA109" s="89">
        <v>155</v>
      </c>
      <c r="AB109" s="89">
        <v>629</v>
      </c>
    </row>
    <row r="110" spans="1:28">
      <c r="A110" s="90">
        <v>43</v>
      </c>
      <c r="B110" s="89">
        <v>6411</v>
      </c>
      <c r="C110" s="89">
        <v>1078</v>
      </c>
      <c r="E110" s="164">
        <v>43</v>
      </c>
      <c r="F110" s="165">
        <v>934</v>
      </c>
      <c r="G110" s="165">
        <v>220</v>
      </c>
      <c r="H110" s="165">
        <v>1154</v>
      </c>
      <c r="I110" s="165">
        <v>299</v>
      </c>
      <c r="J110" s="165">
        <v>13</v>
      </c>
      <c r="K110" s="165">
        <v>312</v>
      </c>
      <c r="M110" s="164">
        <v>43</v>
      </c>
      <c r="N110" s="89">
        <v>176</v>
      </c>
      <c r="O110" s="89">
        <v>140</v>
      </c>
      <c r="P110" s="89">
        <v>316</v>
      </c>
      <c r="Q110" s="89">
        <v>249</v>
      </c>
      <c r="R110" s="89">
        <v>51</v>
      </c>
      <c r="S110" s="89">
        <v>300</v>
      </c>
      <c r="T110" s="89">
        <v>162</v>
      </c>
      <c r="U110" s="89">
        <v>20</v>
      </c>
      <c r="V110" s="89">
        <v>182</v>
      </c>
      <c r="W110" s="89">
        <v>3723</v>
      </c>
      <c r="X110" s="89">
        <v>256</v>
      </c>
      <c r="Y110" s="89">
        <v>3979</v>
      </c>
      <c r="Z110" s="89">
        <v>411</v>
      </c>
      <c r="AA110" s="89">
        <v>132</v>
      </c>
      <c r="AB110" s="89">
        <v>543</v>
      </c>
    </row>
    <row r="111" spans="1:28">
      <c r="A111" s="90">
        <v>44</v>
      </c>
      <c r="B111" s="89">
        <v>6346</v>
      </c>
      <c r="C111" s="89">
        <v>1113</v>
      </c>
      <c r="E111" s="164">
        <v>44</v>
      </c>
      <c r="F111" s="165">
        <v>956</v>
      </c>
      <c r="G111" s="165">
        <v>210</v>
      </c>
      <c r="H111" s="165">
        <v>1166</v>
      </c>
      <c r="I111" s="165">
        <v>306</v>
      </c>
      <c r="J111" s="165">
        <v>10</v>
      </c>
      <c r="K111" s="165">
        <v>316</v>
      </c>
      <c r="M111" s="164">
        <v>44</v>
      </c>
      <c r="N111" s="89">
        <v>237</v>
      </c>
      <c r="O111" s="89">
        <v>184</v>
      </c>
      <c r="P111" s="89">
        <v>421</v>
      </c>
      <c r="Q111" s="89">
        <v>236</v>
      </c>
      <c r="R111" s="89">
        <v>60</v>
      </c>
      <c r="S111" s="89">
        <v>296</v>
      </c>
      <c r="T111" s="89">
        <v>143</v>
      </c>
      <c r="U111" s="89">
        <v>15</v>
      </c>
      <c r="V111" s="89">
        <v>158</v>
      </c>
      <c r="W111" s="89">
        <v>3606</v>
      </c>
      <c r="X111" s="89">
        <v>246</v>
      </c>
      <c r="Y111" s="89">
        <v>3852</v>
      </c>
      <c r="Z111" s="89">
        <v>387</v>
      </c>
      <c r="AA111" s="89">
        <v>133</v>
      </c>
      <c r="AB111" s="89">
        <v>520</v>
      </c>
    </row>
    <row r="112" spans="1:28">
      <c r="A112" s="90">
        <v>45</v>
      </c>
      <c r="B112" s="89">
        <v>6659</v>
      </c>
      <c r="C112" s="89">
        <v>1119</v>
      </c>
      <c r="E112" s="164">
        <v>45</v>
      </c>
      <c r="F112" s="165">
        <v>1063</v>
      </c>
      <c r="G112" s="165">
        <v>228</v>
      </c>
      <c r="H112" s="165">
        <v>1291</v>
      </c>
      <c r="I112" s="165">
        <v>344</v>
      </c>
      <c r="J112" s="165">
        <v>15</v>
      </c>
      <c r="K112" s="165">
        <v>359</v>
      </c>
      <c r="M112" s="164">
        <v>45</v>
      </c>
      <c r="N112" s="89">
        <v>242</v>
      </c>
      <c r="O112" s="89">
        <v>178</v>
      </c>
      <c r="P112" s="89">
        <v>420</v>
      </c>
      <c r="Q112" s="89">
        <v>258</v>
      </c>
      <c r="R112" s="89">
        <v>62</v>
      </c>
      <c r="S112" s="89">
        <v>320</v>
      </c>
      <c r="T112" s="89">
        <v>153</v>
      </c>
      <c r="U112" s="89">
        <v>14</v>
      </c>
      <c r="V112" s="89">
        <v>167</v>
      </c>
      <c r="W112" s="89">
        <v>3762</v>
      </c>
      <c r="X112" s="89">
        <v>242</v>
      </c>
      <c r="Y112" s="89">
        <v>4004</v>
      </c>
      <c r="Z112" s="89">
        <v>335</v>
      </c>
      <c r="AA112" s="89">
        <v>111</v>
      </c>
      <c r="AB112" s="89">
        <v>446</v>
      </c>
    </row>
    <row r="113" spans="1:28">
      <c r="A113" s="90">
        <v>46</v>
      </c>
      <c r="B113" s="89">
        <v>6599</v>
      </c>
      <c r="C113" s="89">
        <v>1192</v>
      </c>
      <c r="E113" s="164">
        <v>46</v>
      </c>
      <c r="F113" s="165">
        <v>1102</v>
      </c>
      <c r="G113" s="165">
        <v>255</v>
      </c>
      <c r="H113" s="165">
        <v>1357</v>
      </c>
      <c r="I113" s="165">
        <v>344</v>
      </c>
      <c r="J113" s="165">
        <v>9</v>
      </c>
      <c r="K113" s="165">
        <v>353</v>
      </c>
      <c r="M113" s="164">
        <v>46</v>
      </c>
      <c r="N113" s="89">
        <v>271</v>
      </c>
      <c r="O113" s="89">
        <v>212</v>
      </c>
      <c r="P113" s="89">
        <v>483</v>
      </c>
      <c r="Q113" s="89">
        <v>288</v>
      </c>
      <c r="R113" s="89">
        <v>67</v>
      </c>
      <c r="S113" s="89">
        <v>355</v>
      </c>
      <c r="T113" s="89">
        <v>173</v>
      </c>
      <c r="U113" s="89">
        <v>30</v>
      </c>
      <c r="V113" s="89">
        <v>203</v>
      </c>
      <c r="W113" s="89">
        <v>3606</v>
      </c>
      <c r="X113" s="89">
        <v>234</v>
      </c>
      <c r="Y113" s="89">
        <v>3840</v>
      </c>
      <c r="Z113" s="89">
        <v>288</v>
      </c>
      <c r="AA113" s="89">
        <v>95</v>
      </c>
      <c r="AB113" s="89">
        <v>383</v>
      </c>
    </row>
    <row r="114" spans="1:28">
      <c r="A114" s="90">
        <v>47</v>
      </c>
      <c r="B114" s="89">
        <v>6960</v>
      </c>
      <c r="C114" s="89">
        <v>1246</v>
      </c>
      <c r="E114" s="164">
        <v>47</v>
      </c>
      <c r="F114" s="165">
        <v>1220</v>
      </c>
      <c r="G114" s="165">
        <v>249</v>
      </c>
      <c r="H114" s="165">
        <v>1469</v>
      </c>
      <c r="I114" s="165">
        <v>374</v>
      </c>
      <c r="J114" s="165">
        <v>20</v>
      </c>
      <c r="K114" s="165">
        <v>394</v>
      </c>
      <c r="M114" s="164">
        <v>47</v>
      </c>
      <c r="N114" s="89">
        <v>326</v>
      </c>
      <c r="O114" s="89">
        <v>247</v>
      </c>
      <c r="P114" s="89">
        <v>573</v>
      </c>
      <c r="Q114" s="89">
        <v>312</v>
      </c>
      <c r="R114" s="89">
        <v>70</v>
      </c>
      <c r="S114" s="89">
        <v>382</v>
      </c>
      <c r="T114" s="89">
        <v>190</v>
      </c>
      <c r="U114" s="89">
        <v>28</v>
      </c>
      <c r="V114" s="89">
        <v>218</v>
      </c>
      <c r="W114" s="89">
        <v>3732</v>
      </c>
      <c r="X114" s="89">
        <v>248</v>
      </c>
      <c r="Y114" s="89">
        <v>3980</v>
      </c>
      <c r="Z114" s="89">
        <v>284</v>
      </c>
      <c r="AA114" s="89">
        <v>105</v>
      </c>
      <c r="AB114" s="89">
        <v>389</v>
      </c>
    </row>
    <row r="115" spans="1:28">
      <c r="A115" s="90">
        <v>48</v>
      </c>
      <c r="B115" s="89">
        <v>7222</v>
      </c>
      <c r="C115" s="89">
        <v>1339</v>
      </c>
      <c r="E115" s="164">
        <v>48</v>
      </c>
      <c r="F115" s="165">
        <v>1286</v>
      </c>
      <c r="G115" s="165">
        <v>272</v>
      </c>
      <c r="H115" s="165">
        <v>1558</v>
      </c>
      <c r="I115" s="165">
        <v>402</v>
      </c>
      <c r="J115" s="165">
        <v>18</v>
      </c>
      <c r="K115" s="165">
        <v>420</v>
      </c>
      <c r="M115" s="164">
        <v>48</v>
      </c>
      <c r="N115" s="89">
        <v>316</v>
      </c>
      <c r="O115" s="89">
        <v>236</v>
      </c>
      <c r="P115" s="89">
        <v>552</v>
      </c>
      <c r="Q115" s="89">
        <v>313</v>
      </c>
      <c r="R115" s="89">
        <v>101</v>
      </c>
      <c r="S115" s="89">
        <v>414</v>
      </c>
      <c r="T115" s="89">
        <v>242</v>
      </c>
      <c r="U115" s="89">
        <v>36</v>
      </c>
      <c r="V115" s="89">
        <v>278</v>
      </c>
      <c r="W115" s="89">
        <v>3823</v>
      </c>
      <c r="X115" s="89">
        <v>249</v>
      </c>
      <c r="Y115" s="89">
        <v>4072</v>
      </c>
      <c r="Z115" s="89">
        <v>258</v>
      </c>
      <c r="AA115" s="89">
        <v>100</v>
      </c>
      <c r="AB115" s="89">
        <v>358</v>
      </c>
    </row>
    <row r="116" spans="1:28">
      <c r="A116" s="90">
        <v>49</v>
      </c>
      <c r="B116" s="89">
        <v>7713</v>
      </c>
      <c r="C116" s="89">
        <v>1573</v>
      </c>
      <c r="E116" s="164">
        <v>49</v>
      </c>
      <c r="F116" s="165">
        <v>1444</v>
      </c>
      <c r="G116" s="165">
        <v>339</v>
      </c>
      <c r="H116" s="165">
        <v>1783</v>
      </c>
      <c r="I116" s="165">
        <v>420</v>
      </c>
      <c r="J116" s="165">
        <v>22</v>
      </c>
      <c r="K116" s="165">
        <v>442</v>
      </c>
      <c r="M116" s="164">
        <v>49</v>
      </c>
      <c r="N116" s="89">
        <v>387</v>
      </c>
      <c r="O116" s="89">
        <v>356</v>
      </c>
      <c r="P116" s="89">
        <v>743</v>
      </c>
      <c r="Q116" s="89">
        <v>327</v>
      </c>
      <c r="R116" s="89">
        <v>104</v>
      </c>
      <c r="S116" s="89">
        <v>431</v>
      </c>
      <c r="T116" s="89">
        <v>250</v>
      </c>
      <c r="U116" s="89">
        <v>21</v>
      </c>
      <c r="V116" s="89">
        <v>271</v>
      </c>
      <c r="W116" s="89">
        <v>4036</v>
      </c>
      <c r="X116" s="89">
        <v>265</v>
      </c>
      <c r="Y116" s="89">
        <v>4301</v>
      </c>
      <c r="Z116" s="89">
        <v>222</v>
      </c>
      <c r="AA116" s="89">
        <v>97</v>
      </c>
      <c r="AB116" s="89">
        <v>319</v>
      </c>
    </row>
    <row r="117" spans="1:28">
      <c r="A117" s="90">
        <v>50</v>
      </c>
      <c r="B117" s="89">
        <v>7521</v>
      </c>
      <c r="C117" s="89">
        <v>1470</v>
      </c>
      <c r="E117" s="164">
        <v>50</v>
      </c>
      <c r="F117" s="165">
        <v>1541</v>
      </c>
      <c r="G117" s="165">
        <v>294</v>
      </c>
      <c r="H117" s="165">
        <v>1835</v>
      </c>
      <c r="I117" s="165">
        <v>387</v>
      </c>
      <c r="J117" s="165">
        <v>19</v>
      </c>
      <c r="K117" s="165">
        <v>406</v>
      </c>
      <c r="M117" s="164">
        <v>50</v>
      </c>
      <c r="N117" s="89">
        <v>397</v>
      </c>
      <c r="O117" s="89">
        <v>295</v>
      </c>
      <c r="P117" s="89">
        <v>692</v>
      </c>
      <c r="Q117" s="89">
        <v>315</v>
      </c>
      <c r="R117" s="89">
        <v>110</v>
      </c>
      <c r="S117" s="89">
        <v>425</v>
      </c>
      <c r="T117" s="89">
        <v>225</v>
      </c>
      <c r="U117" s="89">
        <v>29</v>
      </c>
      <c r="V117" s="89">
        <v>254</v>
      </c>
      <c r="W117" s="89">
        <v>3807</v>
      </c>
      <c r="X117" s="89">
        <v>228</v>
      </c>
      <c r="Y117" s="89">
        <v>4035</v>
      </c>
      <c r="Z117" s="89">
        <v>200</v>
      </c>
      <c r="AA117" s="89">
        <v>87</v>
      </c>
      <c r="AB117" s="89">
        <v>287</v>
      </c>
    </row>
    <row r="118" spans="1:28">
      <c r="A118" s="90">
        <v>51</v>
      </c>
      <c r="B118" s="89">
        <v>7539</v>
      </c>
      <c r="C118" s="89">
        <v>1603</v>
      </c>
      <c r="E118" s="164">
        <v>51</v>
      </c>
      <c r="F118" s="165">
        <v>1684</v>
      </c>
      <c r="G118" s="165">
        <v>355</v>
      </c>
      <c r="H118" s="165">
        <v>2039</v>
      </c>
      <c r="I118" s="165">
        <v>371</v>
      </c>
      <c r="J118" s="165">
        <v>15</v>
      </c>
      <c r="K118" s="165">
        <v>386</v>
      </c>
      <c r="M118" s="164">
        <v>51</v>
      </c>
      <c r="N118" s="89">
        <v>443</v>
      </c>
      <c r="O118" s="89">
        <v>365</v>
      </c>
      <c r="P118" s="89">
        <v>808</v>
      </c>
      <c r="Q118" s="89">
        <v>313</v>
      </c>
      <c r="R118" s="89">
        <v>112</v>
      </c>
      <c r="S118" s="89">
        <v>425</v>
      </c>
      <c r="T118" s="89">
        <v>277</v>
      </c>
      <c r="U118" s="89">
        <v>27</v>
      </c>
      <c r="V118" s="89">
        <v>304</v>
      </c>
      <c r="W118" s="89">
        <v>3616</v>
      </c>
      <c r="X118" s="89">
        <v>247</v>
      </c>
      <c r="Y118" s="89">
        <v>3863</v>
      </c>
      <c r="Z118" s="89">
        <v>198</v>
      </c>
      <c r="AA118" s="89">
        <v>76</v>
      </c>
      <c r="AB118" s="89">
        <v>274</v>
      </c>
    </row>
    <row r="119" spans="1:28">
      <c r="A119" s="90">
        <v>52</v>
      </c>
      <c r="B119" s="89">
        <v>7218</v>
      </c>
      <c r="C119" s="89">
        <v>1496</v>
      </c>
      <c r="E119" s="164">
        <v>52</v>
      </c>
      <c r="F119" s="165">
        <v>1645</v>
      </c>
      <c r="G119" s="165">
        <v>332</v>
      </c>
      <c r="H119" s="165">
        <v>1977</v>
      </c>
      <c r="I119" s="165">
        <v>349</v>
      </c>
      <c r="J119" s="165">
        <v>23</v>
      </c>
      <c r="K119" s="165">
        <v>372</v>
      </c>
      <c r="M119" s="164">
        <v>52</v>
      </c>
      <c r="N119" s="89">
        <v>386</v>
      </c>
      <c r="O119" s="89">
        <v>314</v>
      </c>
      <c r="P119" s="89">
        <v>700</v>
      </c>
      <c r="Q119" s="89">
        <v>322</v>
      </c>
      <c r="R119" s="89">
        <v>121</v>
      </c>
      <c r="S119" s="89">
        <v>443</v>
      </c>
      <c r="T119" s="89">
        <v>235</v>
      </c>
      <c r="U119" s="89">
        <v>28</v>
      </c>
      <c r="V119" s="89">
        <v>263</v>
      </c>
      <c r="W119" s="89">
        <v>3499</v>
      </c>
      <c r="X119" s="89">
        <v>221</v>
      </c>
      <c r="Y119" s="89">
        <v>3720</v>
      </c>
      <c r="Z119" s="89">
        <v>144</v>
      </c>
      <c r="AA119" s="89">
        <v>55</v>
      </c>
      <c r="AB119" s="89">
        <v>199</v>
      </c>
    </row>
    <row r="120" spans="1:28">
      <c r="A120" s="90">
        <v>53</v>
      </c>
      <c r="B120" s="89">
        <v>7050</v>
      </c>
      <c r="C120" s="89">
        <v>1460</v>
      </c>
      <c r="E120" s="164">
        <v>53</v>
      </c>
      <c r="F120" s="165">
        <v>1734</v>
      </c>
      <c r="G120" s="165">
        <v>343</v>
      </c>
      <c r="H120" s="165">
        <v>2077</v>
      </c>
      <c r="I120" s="165">
        <v>373</v>
      </c>
      <c r="J120" s="165">
        <v>21</v>
      </c>
      <c r="K120" s="165">
        <v>394</v>
      </c>
      <c r="M120" s="164">
        <v>53</v>
      </c>
      <c r="N120" s="89">
        <v>391</v>
      </c>
      <c r="O120" s="89">
        <v>341</v>
      </c>
      <c r="P120" s="89">
        <v>732</v>
      </c>
      <c r="Q120" s="89">
        <v>278</v>
      </c>
      <c r="R120" s="89">
        <v>115</v>
      </c>
      <c r="S120" s="89">
        <v>393</v>
      </c>
      <c r="T120" s="89">
        <v>293</v>
      </c>
      <c r="U120" s="89">
        <v>34</v>
      </c>
      <c r="V120" s="89">
        <v>327</v>
      </c>
      <c r="W120" s="89">
        <v>3230</v>
      </c>
      <c r="X120" s="89">
        <v>190</v>
      </c>
      <c r="Y120" s="89">
        <v>3420</v>
      </c>
      <c r="Z120" s="89">
        <v>120</v>
      </c>
      <c r="AA120" s="89">
        <v>57</v>
      </c>
      <c r="AB120" s="89">
        <v>177</v>
      </c>
    </row>
    <row r="121" spans="1:28">
      <c r="A121" s="90">
        <v>54</v>
      </c>
      <c r="B121" s="89">
        <v>6739</v>
      </c>
      <c r="C121" s="89">
        <v>1435</v>
      </c>
      <c r="E121" s="164">
        <v>54</v>
      </c>
      <c r="F121" s="165">
        <v>1707</v>
      </c>
      <c r="G121" s="165">
        <v>313</v>
      </c>
      <c r="H121" s="165">
        <v>2020</v>
      </c>
      <c r="I121" s="165">
        <v>371</v>
      </c>
      <c r="J121" s="165">
        <v>13</v>
      </c>
      <c r="K121" s="165">
        <v>384</v>
      </c>
      <c r="M121" s="164">
        <v>54</v>
      </c>
      <c r="N121" s="89">
        <v>411</v>
      </c>
      <c r="O121" s="89">
        <v>327</v>
      </c>
      <c r="P121" s="89">
        <v>738</v>
      </c>
      <c r="Q121" s="89">
        <v>235</v>
      </c>
      <c r="R121" s="89">
        <v>122</v>
      </c>
      <c r="S121" s="89">
        <v>357</v>
      </c>
      <c r="T121" s="89">
        <v>261</v>
      </c>
      <c r="U121" s="89">
        <v>40</v>
      </c>
      <c r="V121" s="89">
        <v>301</v>
      </c>
      <c r="W121" s="89">
        <v>3050</v>
      </c>
      <c r="X121" s="89">
        <v>223</v>
      </c>
      <c r="Y121" s="89">
        <v>3273</v>
      </c>
      <c r="Z121" s="89">
        <v>111</v>
      </c>
      <c r="AA121" s="89">
        <v>52</v>
      </c>
      <c r="AB121" s="89">
        <v>163</v>
      </c>
    </row>
    <row r="122" spans="1:28">
      <c r="A122" s="90">
        <v>55</v>
      </c>
      <c r="B122" s="89">
        <v>6546</v>
      </c>
      <c r="C122" s="89">
        <v>1323</v>
      </c>
      <c r="E122" s="164">
        <v>55</v>
      </c>
      <c r="F122" s="165">
        <v>1544</v>
      </c>
      <c r="G122" s="165">
        <v>270</v>
      </c>
      <c r="H122" s="165">
        <v>1814</v>
      </c>
      <c r="I122" s="165">
        <v>363</v>
      </c>
      <c r="J122" s="165">
        <v>20</v>
      </c>
      <c r="K122" s="165">
        <v>383</v>
      </c>
      <c r="M122" s="164">
        <v>55</v>
      </c>
      <c r="N122" s="89">
        <v>397</v>
      </c>
      <c r="O122" s="89">
        <v>306</v>
      </c>
      <c r="P122" s="89">
        <v>703</v>
      </c>
      <c r="Q122" s="89">
        <v>274</v>
      </c>
      <c r="R122" s="89">
        <v>124</v>
      </c>
      <c r="S122" s="89">
        <v>398</v>
      </c>
      <c r="T122" s="89">
        <v>255</v>
      </c>
      <c r="U122" s="89">
        <v>32</v>
      </c>
      <c r="V122" s="89">
        <v>287</v>
      </c>
      <c r="W122" s="89">
        <v>3031</v>
      </c>
      <c r="X122" s="89">
        <v>197</v>
      </c>
      <c r="Y122" s="89">
        <v>3228</v>
      </c>
      <c r="Z122" s="89">
        <v>101</v>
      </c>
      <c r="AA122" s="89">
        <v>41</v>
      </c>
      <c r="AB122" s="89">
        <v>142</v>
      </c>
    </row>
    <row r="123" spans="1:28">
      <c r="A123" s="90">
        <v>56</v>
      </c>
      <c r="B123" s="89">
        <v>6512</v>
      </c>
      <c r="C123" s="89">
        <v>1411</v>
      </c>
      <c r="E123" s="164">
        <v>56</v>
      </c>
      <c r="F123" s="165">
        <v>1429</v>
      </c>
      <c r="G123" s="165">
        <v>264</v>
      </c>
      <c r="H123" s="165">
        <v>1693</v>
      </c>
      <c r="I123" s="165">
        <v>386</v>
      </c>
      <c r="J123" s="165">
        <v>14</v>
      </c>
      <c r="K123" s="165">
        <v>400</v>
      </c>
      <c r="M123" s="164">
        <v>56</v>
      </c>
      <c r="N123" s="89">
        <v>351</v>
      </c>
      <c r="O123" s="89">
        <v>301</v>
      </c>
      <c r="P123" s="89">
        <v>652</v>
      </c>
      <c r="Q123" s="89">
        <v>310</v>
      </c>
      <c r="R123" s="89">
        <v>129</v>
      </c>
      <c r="S123" s="89">
        <v>439</v>
      </c>
      <c r="T123" s="89">
        <v>228</v>
      </c>
      <c r="U123" s="89">
        <v>49</v>
      </c>
      <c r="V123" s="89">
        <v>277</v>
      </c>
      <c r="W123" s="89">
        <v>3112</v>
      </c>
      <c r="X123" s="89">
        <v>233</v>
      </c>
      <c r="Y123" s="89">
        <v>3345</v>
      </c>
      <c r="Z123" s="89">
        <v>104</v>
      </c>
      <c r="AA123" s="89">
        <v>43</v>
      </c>
      <c r="AB123" s="89">
        <v>147</v>
      </c>
    </row>
    <row r="124" spans="1:28">
      <c r="A124" s="90">
        <v>57</v>
      </c>
      <c r="B124" s="89">
        <v>6370</v>
      </c>
      <c r="C124" s="89">
        <v>1333</v>
      </c>
      <c r="E124" s="164">
        <v>57</v>
      </c>
      <c r="F124" s="165">
        <v>1436</v>
      </c>
      <c r="G124" s="165">
        <v>282</v>
      </c>
      <c r="H124" s="165">
        <v>1718</v>
      </c>
      <c r="I124" s="165">
        <v>432</v>
      </c>
      <c r="J124" s="165">
        <v>17</v>
      </c>
      <c r="K124" s="165">
        <v>449</v>
      </c>
      <c r="M124" s="164">
        <v>57</v>
      </c>
      <c r="N124" s="89">
        <v>326</v>
      </c>
      <c r="O124" s="89">
        <v>276</v>
      </c>
      <c r="P124" s="89">
        <v>602</v>
      </c>
      <c r="Q124" s="89">
        <v>307</v>
      </c>
      <c r="R124" s="89">
        <v>117</v>
      </c>
      <c r="S124" s="89">
        <v>424</v>
      </c>
      <c r="T124" s="89">
        <v>236</v>
      </c>
      <c r="U124" s="89">
        <v>40</v>
      </c>
      <c r="V124" s="89">
        <v>276</v>
      </c>
      <c r="W124" s="89">
        <v>2934</v>
      </c>
      <c r="X124" s="89">
        <v>228</v>
      </c>
      <c r="Y124" s="89">
        <v>3162</v>
      </c>
      <c r="Z124" s="89">
        <v>91</v>
      </c>
      <c r="AA124" s="89">
        <v>41</v>
      </c>
      <c r="AB124" s="89">
        <v>132</v>
      </c>
    </row>
    <row r="125" spans="1:28">
      <c r="A125" s="90">
        <v>58</v>
      </c>
      <c r="B125" s="89">
        <v>6378</v>
      </c>
      <c r="C125" s="89">
        <v>1333</v>
      </c>
      <c r="E125" s="164">
        <v>58</v>
      </c>
      <c r="F125" s="165">
        <v>1422</v>
      </c>
      <c r="G125" s="165">
        <v>241</v>
      </c>
      <c r="H125" s="165">
        <v>1663</v>
      </c>
      <c r="I125" s="165">
        <v>437</v>
      </c>
      <c r="J125" s="165">
        <v>18</v>
      </c>
      <c r="K125" s="165">
        <v>455</v>
      </c>
      <c r="M125" s="164">
        <v>58</v>
      </c>
      <c r="N125" s="89">
        <v>327</v>
      </c>
      <c r="O125" s="89">
        <v>292</v>
      </c>
      <c r="P125" s="89">
        <v>619</v>
      </c>
      <c r="Q125" s="89">
        <v>280</v>
      </c>
      <c r="R125" s="89">
        <v>134</v>
      </c>
      <c r="S125" s="89">
        <v>414</v>
      </c>
      <c r="T125" s="89">
        <v>229</v>
      </c>
      <c r="U125" s="89">
        <v>43</v>
      </c>
      <c r="V125" s="89">
        <v>272</v>
      </c>
      <c r="W125" s="89">
        <v>2985</v>
      </c>
      <c r="X125" s="89">
        <v>238</v>
      </c>
      <c r="Y125" s="89">
        <v>3223</v>
      </c>
      <c r="Z125" s="89">
        <v>89</v>
      </c>
      <c r="AA125" s="89">
        <v>45</v>
      </c>
      <c r="AB125" s="89">
        <v>134</v>
      </c>
    </row>
    <row r="126" spans="1:28">
      <c r="A126" s="90">
        <v>59</v>
      </c>
      <c r="B126" s="89">
        <v>6162</v>
      </c>
      <c r="C126" s="89">
        <v>1276</v>
      </c>
      <c r="E126" s="164">
        <v>59</v>
      </c>
      <c r="F126" s="165">
        <v>1452</v>
      </c>
      <c r="G126" s="165">
        <v>233</v>
      </c>
      <c r="H126" s="165">
        <v>1685</v>
      </c>
      <c r="I126" s="165">
        <v>454</v>
      </c>
      <c r="J126" s="165">
        <v>11</v>
      </c>
      <c r="K126" s="165">
        <v>465</v>
      </c>
      <c r="M126" s="164">
        <v>59</v>
      </c>
      <c r="N126" s="89">
        <v>277</v>
      </c>
      <c r="O126" s="89">
        <v>297</v>
      </c>
      <c r="P126" s="89">
        <v>574</v>
      </c>
      <c r="Q126" s="89">
        <v>238</v>
      </c>
      <c r="R126" s="89">
        <v>114</v>
      </c>
      <c r="S126" s="89">
        <v>352</v>
      </c>
      <c r="T126" s="89">
        <v>203</v>
      </c>
      <c r="U126" s="89">
        <v>42</v>
      </c>
      <c r="V126" s="89">
        <v>245</v>
      </c>
      <c r="W126" s="89">
        <v>2930</v>
      </c>
      <c r="X126" s="89">
        <v>230</v>
      </c>
      <c r="Y126" s="89">
        <v>3160</v>
      </c>
      <c r="Z126" s="89">
        <v>71</v>
      </c>
      <c r="AA126" s="89">
        <v>42</v>
      </c>
      <c r="AB126" s="89">
        <v>113</v>
      </c>
    </row>
    <row r="127" spans="1:28">
      <c r="A127" s="90">
        <v>60</v>
      </c>
      <c r="B127" s="89">
        <v>5725</v>
      </c>
      <c r="C127" s="89">
        <v>1214</v>
      </c>
      <c r="E127" s="164">
        <v>60</v>
      </c>
      <c r="F127" s="165">
        <v>1373</v>
      </c>
      <c r="G127" s="165">
        <v>248</v>
      </c>
      <c r="H127" s="165">
        <v>1621</v>
      </c>
      <c r="I127" s="165">
        <v>448</v>
      </c>
      <c r="J127" s="165">
        <v>21</v>
      </c>
      <c r="K127" s="165">
        <v>469</v>
      </c>
      <c r="M127" s="164">
        <v>60</v>
      </c>
      <c r="N127" s="89">
        <v>250</v>
      </c>
      <c r="O127" s="89">
        <v>248</v>
      </c>
      <c r="P127" s="89">
        <v>498</v>
      </c>
      <c r="Q127" s="89">
        <v>232</v>
      </c>
      <c r="R127" s="89">
        <v>98</v>
      </c>
      <c r="S127" s="89">
        <v>330</v>
      </c>
      <c r="T127" s="89">
        <v>188</v>
      </c>
      <c r="U127" s="89">
        <v>48</v>
      </c>
      <c r="V127" s="89">
        <v>236</v>
      </c>
      <c r="W127" s="89">
        <v>2667</v>
      </c>
      <c r="X127" s="89">
        <v>227</v>
      </c>
      <c r="Y127" s="89">
        <v>2894</v>
      </c>
      <c r="Z127" s="89">
        <v>68</v>
      </c>
      <c r="AA127" s="89">
        <v>30</v>
      </c>
      <c r="AB127" s="89">
        <v>98</v>
      </c>
    </row>
    <row r="128" spans="1:28">
      <c r="A128" s="90">
        <v>61</v>
      </c>
      <c r="B128" s="89">
        <v>5209</v>
      </c>
      <c r="C128" s="89">
        <v>1076</v>
      </c>
      <c r="E128" s="164">
        <v>61</v>
      </c>
      <c r="F128" s="165">
        <v>1222</v>
      </c>
      <c r="G128" s="165">
        <v>176</v>
      </c>
      <c r="H128" s="165">
        <v>1398</v>
      </c>
      <c r="I128" s="165">
        <v>457</v>
      </c>
      <c r="J128" s="165">
        <v>15</v>
      </c>
      <c r="K128" s="165">
        <v>472</v>
      </c>
      <c r="M128" s="164">
        <v>61</v>
      </c>
      <c r="N128" s="89">
        <v>244</v>
      </c>
      <c r="O128" s="89">
        <v>294</v>
      </c>
      <c r="P128" s="89">
        <v>538</v>
      </c>
      <c r="Q128" s="89">
        <v>215</v>
      </c>
      <c r="R128" s="89">
        <v>91</v>
      </c>
      <c r="S128" s="89">
        <v>306</v>
      </c>
      <c r="T128" s="89">
        <v>200</v>
      </c>
      <c r="U128" s="89">
        <v>37</v>
      </c>
      <c r="V128" s="89">
        <v>237</v>
      </c>
      <c r="W128" s="89">
        <v>2372</v>
      </c>
      <c r="X128" s="89">
        <v>194</v>
      </c>
      <c r="Y128" s="89">
        <v>2566</v>
      </c>
      <c r="Z128" s="89">
        <v>43</v>
      </c>
      <c r="AA128" s="89">
        <v>23</v>
      </c>
      <c r="AB128" s="89">
        <v>66</v>
      </c>
    </row>
    <row r="129" spans="1:28">
      <c r="A129" s="90">
        <v>62</v>
      </c>
      <c r="B129" s="89">
        <v>3247</v>
      </c>
      <c r="C129" s="89">
        <v>768</v>
      </c>
      <c r="E129" s="164">
        <v>62</v>
      </c>
      <c r="F129" s="165">
        <v>798</v>
      </c>
      <c r="G129" s="165">
        <v>146</v>
      </c>
      <c r="H129" s="165">
        <v>944</v>
      </c>
      <c r="I129" s="165">
        <v>318</v>
      </c>
      <c r="J129" s="165">
        <v>15</v>
      </c>
      <c r="K129" s="165">
        <v>333</v>
      </c>
      <c r="M129" s="164">
        <v>62</v>
      </c>
      <c r="N129" s="89">
        <v>158</v>
      </c>
      <c r="O129" s="89">
        <v>166</v>
      </c>
      <c r="P129" s="89">
        <v>324</v>
      </c>
      <c r="Q129" s="89">
        <v>118</v>
      </c>
      <c r="R129" s="89">
        <v>49</v>
      </c>
      <c r="S129" s="89">
        <v>167</v>
      </c>
      <c r="T129" s="89">
        <v>104</v>
      </c>
      <c r="U129" s="89">
        <v>23</v>
      </c>
      <c r="V129" s="89">
        <v>127</v>
      </c>
      <c r="W129" s="89">
        <v>1446</v>
      </c>
      <c r="X129" s="89">
        <v>150</v>
      </c>
      <c r="Y129" s="89">
        <v>1596</v>
      </c>
      <c r="Z129" s="89">
        <v>26</v>
      </c>
      <c r="AA129" s="89">
        <v>12</v>
      </c>
      <c r="AB129" s="89">
        <v>38</v>
      </c>
    </row>
    <row r="130" spans="1:28">
      <c r="A130" s="90">
        <v>63</v>
      </c>
      <c r="B130" s="89">
        <v>2196</v>
      </c>
      <c r="C130" s="89">
        <v>534</v>
      </c>
      <c r="E130" s="164">
        <v>63</v>
      </c>
      <c r="F130" s="165">
        <v>496</v>
      </c>
      <c r="G130" s="165">
        <v>99</v>
      </c>
      <c r="H130" s="165">
        <v>595</v>
      </c>
      <c r="I130" s="165">
        <v>206</v>
      </c>
      <c r="J130" s="165">
        <v>9</v>
      </c>
      <c r="K130" s="165">
        <v>215</v>
      </c>
      <c r="M130" s="164">
        <v>63</v>
      </c>
      <c r="N130" s="89">
        <v>116</v>
      </c>
      <c r="O130" s="89">
        <v>109</v>
      </c>
      <c r="P130" s="89">
        <v>225</v>
      </c>
      <c r="Q130" s="89">
        <v>64</v>
      </c>
      <c r="R130" s="89">
        <v>55</v>
      </c>
      <c r="S130" s="89">
        <v>119</v>
      </c>
      <c r="T130" s="89">
        <v>88</v>
      </c>
      <c r="U130" s="89">
        <v>19</v>
      </c>
      <c r="V130" s="89">
        <v>107</v>
      </c>
      <c r="W130" s="89">
        <v>998</v>
      </c>
      <c r="X130" s="89">
        <v>86</v>
      </c>
      <c r="Y130" s="89">
        <v>1084</v>
      </c>
      <c r="Z130" s="89">
        <v>15</v>
      </c>
      <c r="AA130" s="89">
        <v>10</v>
      </c>
      <c r="AB130" s="89">
        <v>25</v>
      </c>
    </row>
    <row r="131" spans="1:28">
      <c r="A131" s="90">
        <v>64</v>
      </c>
      <c r="B131" s="89">
        <v>1470</v>
      </c>
      <c r="C131" s="89">
        <v>414</v>
      </c>
      <c r="E131" s="164">
        <v>64</v>
      </c>
      <c r="F131" s="165">
        <v>341</v>
      </c>
      <c r="G131" s="165">
        <v>65</v>
      </c>
      <c r="H131" s="165">
        <v>406</v>
      </c>
      <c r="I131" s="165">
        <v>99</v>
      </c>
      <c r="J131" s="165">
        <v>8</v>
      </c>
      <c r="K131" s="165">
        <v>107</v>
      </c>
      <c r="M131" s="164">
        <v>64</v>
      </c>
      <c r="N131" s="89">
        <v>72</v>
      </c>
      <c r="O131" s="89">
        <v>71</v>
      </c>
      <c r="P131" s="89">
        <v>143</v>
      </c>
      <c r="Q131" s="89">
        <v>49</v>
      </c>
      <c r="R131" s="89">
        <v>30</v>
      </c>
      <c r="S131" s="89">
        <v>79</v>
      </c>
      <c r="T131" s="89">
        <v>43</v>
      </c>
      <c r="U131" s="89">
        <v>15</v>
      </c>
      <c r="V131" s="89">
        <v>58</v>
      </c>
      <c r="W131" s="89">
        <v>715</v>
      </c>
      <c r="X131" s="89">
        <v>90</v>
      </c>
      <c r="Y131" s="89">
        <v>805</v>
      </c>
      <c r="Z131" s="89">
        <v>9</v>
      </c>
      <c r="AA131" s="89">
        <v>7</v>
      </c>
      <c r="AB131" s="89">
        <v>16</v>
      </c>
    </row>
    <row r="132" spans="1:28">
      <c r="A132" s="90">
        <v>65</v>
      </c>
      <c r="B132" s="89">
        <v>961</v>
      </c>
      <c r="C132" s="89">
        <v>276</v>
      </c>
      <c r="E132" s="164">
        <v>65</v>
      </c>
      <c r="F132" s="165">
        <v>212</v>
      </c>
      <c r="G132" s="165">
        <v>53</v>
      </c>
      <c r="H132" s="165">
        <v>265</v>
      </c>
      <c r="I132" s="165">
        <v>85</v>
      </c>
      <c r="J132" s="165">
        <v>5</v>
      </c>
      <c r="K132" s="165">
        <v>90</v>
      </c>
      <c r="M132" s="164">
        <v>65</v>
      </c>
      <c r="N132" s="89">
        <v>35</v>
      </c>
      <c r="O132" s="89">
        <v>47</v>
      </c>
      <c r="P132" s="89">
        <v>82</v>
      </c>
      <c r="Q132" s="89">
        <v>25</v>
      </c>
      <c r="R132" s="89">
        <v>16</v>
      </c>
      <c r="S132" s="89">
        <v>41</v>
      </c>
      <c r="T132" s="89">
        <v>22</v>
      </c>
      <c r="U132" s="89">
        <v>7</v>
      </c>
      <c r="V132" s="89">
        <v>29</v>
      </c>
      <c r="W132" s="89">
        <v>466</v>
      </c>
      <c r="X132" s="89">
        <v>61</v>
      </c>
      <c r="Y132" s="89">
        <v>527</v>
      </c>
      <c r="Z132" s="89">
        <v>5</v>
      </c>
      <c r="AA132" s="89">
        <v>5</v>
      </c>
      <c r="AB132" s="89">
        <v>10</v>
      </c>
    </row>
    <row r="133" spans="1:28">
      <c r="A133" s="90">
        <v>66</v>
      </c>
      <c r="B133" s="89">
        <v>586</v>
      </c>
      <c r="C133" s="89">
        <v>181</v>
      </c>
      <c r="E133" s="164">
        <v>66</v>
      </c>
      <c r="F133" s="165">
        <v>129</v>
      </c>
      <c r="G133" s="165">
        <v>35</v>
      </c>
      <c r="H133" s="165">
        <v>164</v>
      </c>
      <c r="I133" s="165">
        <v>45</v>
      </c>
      <c r="J133" s="165">
        <v>3</v>
      </c>
      <c r="K133" s="165">
        <v>48</v>
      </c>
      <c r="M133" s="164">
        <v>66</v>
      </c>
      <c r="N133" s="89">
        <v>17</v>
      </c>
      <c r="O133" s="89">
        <v>30</v>
      </c>
      <c r="P133" s="89">
        <v>47</v>
      </c>
      <c r="Q133" s="89">
        <v>18</v>
      </c>
      <c r="R133" s="89">
        <v>6</v>
      </c>
      <c r="S133" s="89">
        <v>24</v>
      </c>
      <c r="T133" s="89">
        <v>19</v>
      </c>
      <c r="U133" s="89">
        <v>2</v>
      </c>
      <c r="V133" s="89">
        <v>21</v>
      </c>
      <c r="W133" s="89">
        <v>294</v>
      </c>
      <c r="X133" s="89">
        <v>51</v>
      </c>
      <c r="Y133" s="89">
        <v>345</v>
      </c>
      <c r="Z133" s="89">
        <v>3</v>
      </c>
      <c r="AA133" s="89">
        <v>2</v>
      </c>
      <c r="AB133" s="89">
        <v>5</v>
      </c>
    </row>
    <row r="134" spans="1:28">
      <c r="A134" s="90">
        <v>67</v>
      </c>
      <c r="B134" s="89">
        <v>222</v>
      </c>
      <c r="C134" s="89">
        <v>54</v>
      </c>
      <c r="E134" s="164">
        <v>67</v>
      </c>
      <c r="F134" s="165">
        <v>46</v>
      </c>
      <c r="G134" s="165">
        <v>8</v>
      </c>
      <c r="H134" s="165">
        <v>54</v>
      </c>
      <c r="I134" s="165">
        <v>17</v>
      </c>
      <c r="J134" s="165">
        <v>1</v>
      </c>
      <c r="K134" s="165">
        <v>18</v>
      </c>
      <c r="M134" s="164">
        <v>67</v>
      </c>
      <c r="N134" s="89">
        <v>7</v>
      </c>
      <c r="O134" s="89">
        <v>5</v>
      </c>
      <c r="P134" s="89">
        <v>12</v>
      </c>
      <c r="Q134" s="89">
        <v>5</v>
      </c>
      <c r="R134" s="89">
        <v>4</v>
      </c>
      <c r="S134" s="89">
        <v>9</v>
      </c>
      <c r="T134" s="89">
        <v>7</v>
      </c>
      <c r="U134" s="89">
        <v>2</v>
      </c>
      <c r="V134" s="89">
        <v>9</v>
      </c>
      <c r="W134" s="89">
        <v>112</v>
      </c>
      <c r="X134" s="89">
        <v>18</v>
      </c>
      <c r="Y134" s="89">
        <v>130</v>
      </c>
      <c r="Z134" s="89">
        <v>1</v>
      </c>
      <c r="AA134" s="89">
        <v>0</v>
      </c>
      <c r="AB134" s="89">
        <v>1</v>
      </c>
    </row>
    <row r="135" spans="1:28">
      <c r="A135" s="90">
        <v>68</v>
      </c>
      <c r="B135" s="89">
        <v>73</v>
      </c>
      <c r="C135" s="89">
        <v>27</v>
      </c>
      <c r="E135" s="164">
        <v>68</v>
      </c>
      <c r="F135" s="165">
        <v>22</v>
      </c>
      <c r="G135" s="165">
        <v>4</v>
      </c>
      <c r="H135" s="165">
        <v>26</v>
      </c>
      <c r="I135" s="165">
        <v>6</v>
      </c>
      <c r="J135" s="165">
        <v>0</v>
      </c>
      <c r="K135" s="165">
        <v>6</v>
      </c>
      <c r="M135" s="164">
        <v>68</v>
      </c>
      <c r="N135" s="89">
        <v>0</v>
      </c>
      <c r="O135" s="89">
        <v>1</v>
      </c>
      <c r="P135" s="89">
        <v>1</v>
      </c>
      <c r="Q135" s="89">
        <v>0</v>
      </c>
      <c r="R135" s="89">
        <v>0</v>
      </c>
      <c r="S135" s="89">
        <v>0</v>
      </c>
      <c r="T135" s="89">
        <v>0</v>
      </c>
      <c r="U135" s="89">
        <v>1</v>
      </c>
      <c r="V135" s="89">
        <v>1</v>
      </c>
      <c r="W135" s="89">
        <v>41</v>
      </c>
      <c r="X135" s="89">
        <v>7</v>
      </c>
      <c r="Y135" s="89">
        <v>48</v>
      </c>
      <c r="Z135" s="89">
        <v>1</v>
      </c>
      <c r="AA135" s="89">
        <v>1</v>
      </c>
      <c r="AB135" s="89">
        <v>2</v>
      </c>
    </row>
    <row r="136" spans="1:28">
      <c r="A136" s="90">
        <v>69</v>
      </c>
      <c r="B136" s="89">
        <v>27</v>
      </c>
      <c r="C136" s="89">
        <v>5</v>
      </c>
      <c r="E136" s="164">
        <v>69</v>
      </c>
      <c r="F136" s="165">
        <v>0</v>
      </c>
      <c r="G136" s="165">
        <v>0</v>
      </c>
      <c r="H136" s="165">
        <v>0</v>
      </c>
      <c r="I136" s="165">
        <v>1</v>
      </c>
      <c r="J136" s="165">
        <v>0</v>
      </c>
      <c r="K136" s="165">
        <v>1</v>
      </c>
      <c r="M136" s="164">
        <v>69</v>
      </c>
      <c r="N136" s="89">
        <v>0</v>
      </c>
      <c r="O136" s="89">
        <v>0</v>
      </c>
      <c r="P136" s="89">
        <v>0</v>
      </c>
      <c r="Q136" s="89">
        <v>0</v>
      </c>
      <c r="R136" s="89">
        <v>0</v>
      </c>
      <c r="S136" s="89">
        <v>0</v>
      </c>
      <c r="T136" s="89">
        <v>0</v>
      </c>
      <c r="U136" s="89">
        <v>0</v>
      </c>
      <c r="V136" s="89">
        <v>0</v>
      </c>
      <c r="W136" s="89">
        <v>18</v>
      </c>
      <c r="X136" s="89">
        <v>4</v>
      </c>
      <c r="Y136" s="89">
        <v>22</v>
      </c>
      <c r="Z136" s="89">
        <v>1</v>
      </c>
      <c r="AA136" s="89">
        <v>0</v>
      </c>
      <c r="AB136" s="89">
        <v>1</v>
      </c>
    </row>
    <row r="137" spans="1:28">
      <c r="A137" s="90">
        <v>70</v>
      </c>
      <c r="B137" s="89">
        <v>15</v>
      </c>
      <c r="C137" s="89">
        <v>7</v>
      </c>
      <c r="E137" s="164">
        <v>70</v>
      </c>
      <c r="F137" s="165">
        <v>0</v>
      </c>
      <c r="G137" s="165">
        <v>0</v>
      </c>
      <c r="H137" s="165">
        <v>0</v>
      </c>
      <c r="I137" s="165">
        <v>1</v>
      </c>
      <c r="J137" s="165">
        <v>0</v>
      </c>
      <c r="K137" s="165">
        <v>1</v>
      </c>
      <c r="M137" s="164">
        <v>70</v>
      </c>
      <c r="N137" s="89">
        <v>0</v>
      </c>
      <c r="O137" s="89">
        <v>0</v>
      </c>
      <c r="P137" s="89">
        <v>0</v>
      </c>
      <c r="Q137" s="89">
        <v>0</v>
      </c>
      <c r="R137" s="89">
        <v>0</v>
      </c>
      <c r="S137" s="89">
        <v>0</v>
      </c>
      <c r="T137" s="89">
        <v>0</v>
      </c>
      <c r="U137" s="89">
        <v>0</v>
      </c>
      <c r="V137" s="89">
        <v>0</v>
      </c>
      <c r="W137" s="89">
        <v>9</v>
      </c>
      <c r="X137" s="89">
        <v>1</v>
      </c>
      <c r="Y137" s="89">
        <v>10</v>
      </c>
      <c r="Z137" s="89">
        <v>1</v>
      </c>
      <c r="AA137" s="89">
        <v>0</v>
      </c>
      <c r="AB137" s="89">
        <v>1</v>
      </c>
    </row>
    <row r="138" spans="1:28">
      <c r="A138" s="90">
        <v>75</v>
      </c>
      <c r="B138" s="89">
        <v>1</v>
      </c>
      <c r="C138" s="89">
        <v>0</v>
      </c>
      <c r="E138" s="166" t="s">
        <v>53</v>
      </c>
      <c r="F138" s="165">
        <v>37152</v>
      </c>
      <c r="G138" s="165">
        <v>7350</v>
      </c>
      <c r="H138" s="165">
        <v>44502</v>
      </c>
      <c r="I138" s="165">
        <v>11142</v>
      </c>
      <c r="J138" s="165">
        <v>481</v>
      </c>
      <c r="K138" s="165">
        <v>11623</v>
      </c>
      <c r="M138" s="164">
        <v>75</v>
      </c>
      <c r="N138" s="89">
        <v>0</v>
      </c>
      <c r="O138" s="89">
        <v>0</v>
      </c>
      <c r="P138" s="89">
        <v>0</v>
      </c>
      <c r="Q138" s="89">
        <v>0</v>
      </c>
      <c r="R138" s="89">
        <v>0</v>
      </c>
      <c r="S138" s="89">
        <v>0</v>
      </c>
      <c r="T138" s="89">
        <v>0</v>
      </c>
      <c r="U138" s="89">
        <v>0</v>
      </c>
      <c r="V138" s="89">
        <v>0</v>
      </c>
      <c r="W138" s="89">
        <v>0</v>
      </c>
      <c r="X138" s="89">
        <v>0</v>
      </c>
      <c r="Y138" s="89">
        <v>0</v>
      </c>
      <c r="Z138" s="89">
        <v>0</v>
      </c>
      <c r="AA138" s="89">
        <v>0</v>
      </c>
      <c r="AB138" s="89">
        <v>0</v>
      </c>
    </row>
    <row r="139" spans="1:28">
      <c r="A139" s="90" t="s">
        <v>53</v>
      </c>
      <c r="B139" s="89">
        <v>235332</v>
      </c>
      <c r="C139" s="89">
        <v>58202</v>
      </c>
      <c r="M139" s="308" t="s">
        <v>130</v>
      </c>
      <c r="N139" s="309"/>
      <c r="O139" s="309"/>
      <c r="P139" s="309"/>
      <c r="Q139" s="309"/>
      <c r="R139" s="309"/>
      <c r="S139" s="309"/>
      <c r="T139" s="309"/>
      <c r="U139" s="309"/>
      <c r="V139" s="309"/>
      <c r="W139" s="309"/>
      <c r="X139" s="309"/>
      <c r="Y139" s="309"/>
      <c r="Z139" s="309">
        <v>6600</v>
      </c>
      <c r="AA139" s="309">
        <v>1400</v>
      </c>
      <c r="AB139" s="309">
        <v>8000</v>
      </c>
    </row>
    <row r="140" spans="1:28">
      <c r="M140" s="310" t="s">
        <v>53</v>
      </c>
      <c r="N140" s="309">
        <v>7226</v>
      </c>
      <c r="O140" s="309">
        <v>6212</v>
      </c>
      <c r="P140" s="309">
        <v>13438</v>
      </c>
      <c r="Q140" s="309">
        <v>9074</v>
      </c>
      <c r="R140" s="309">
        <v>2931</v>
      </c>
      <c r="S140" s="309">
        <v>12005</v>
      </c>
      <c r="T140" s="309">
        <v>6016</v>
      </c>
      <c r="U140" s="309">
        <v>813</v>
      </c>
      <c r="V140" s="309">
        <v>6829</v>
      </c>
      <c r="W140" s="309">
        <v>112317</v>
      </c>
      <c r="X140" s="309">
        <v>9102</v>
      </c>
      <c r="Y140" s="309">
        <v>121419</v>
      </c>
      <c r="Z140" s="311">
        <v>33392</v>
      </c>
      <c r="AA140" s="311">
        <v>21572</v>
      </c>
      <c r="AB140" s="311">
        <v>54964</v>
      </c>
    </row>
    <row r="141" spans="1:28">
      <c r="M141" s="308" t="s">
        <v>139</v>
      </c>
      <c r="N141" s="309"/>
      <c r="O141" s="309"/>
      <c r="P141" s="309"/>
      <c r="Q141" s="309"/>
      <c r="R141" s="309"/>
      <c r="S141" s="309"/>
      <c r="T141" s="309"/>
      <c r="U141" s="309"/>
      <c r="V141" s="309"/>
      <c r="W141" s="309"/>
      <c r="X141" s="309"/>
      <c r="Y141" s="309"/>
      <c r="Z141" s="309">
        <f>SUM(Z139:Z140)</f>
        <v>39992</v>
      </c>
      <c r="AA141" s="309">
        <f t="shared" ref="AA141:AB141" si="0">SUM(AA139:AA140)</f>
        <v>22972</v>
      </c>
      <c r="AB141" s="309">
        <f t="shared" si="0"/>
        <v>62964</v>
      </c>
    </row>
  </sheetData>
  <mergeCells count="9">
    <mergeCell ref="Q83:S83"/>
    <mergeCell ref="T83:V83"/>
    <mergeCell ref="W83:Y83"/>
    <mergeCell ref="Z83:AB83"/>
    <mergeCell ref="A76:I76"/>
    <mergeCell ref="B83:C83"/>
    <mergeCell ref="F83:H83"/>
    <mergeCell ref="I83:K83"/>
    <mergeCell ref="N83:P8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topLeftCell="A49" zoomScaleNormal="100" workbookViewId="0"/>
  </sheetViews>
  <sheetFormatPr baseColWidth="10" defaultRowHeight="12.75"/>
  <cols>
    <col min="1" max="1" width="15.85546875" customWidth="1"/>
    <col min="2" max="2" width="10.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8" width="11.42578125" style="71"/>
  </cols>
  <sheetData>
    <row r="1" spans="1:20" s="71" customFormat="1">
      <c r="A1" s="120" t="s">
        <v>119</v>
      </c>
      <c r="B1" s="120"/>
      <c r="C1" s="72"/>
      <c r="D1" s="118"/>
      <c r="E1" s="72"/>
      <c r="F1" s="72"/>
      <c r="G1" s="72"/>
      <c r="H1" s="72"/>
      <c r="I1" s="72"/>
      <c r="J1" s="72"/>
      <c r="K1" s="72"/>
      <c r="L1" s="119"/>
    </row>
    <row r="2" spans="1:20" s="71" customFormat="1">
      <c r="A2" s="87"/>
      <c r="B2" s="87"/>
      <c r="C2" s="72"/>
      <c r="D2" s="118"/>
      <c r="E2" s="72"/>
      <c r="F2" s="72"/>
      <c r="G2" s="72"/>
      <c r="H2" s="72"/>
      <c r="I2" s="72"/>
      <c r="J2" s="72"/>
      <c r="K2" s="72"/>
      <c r="L2" s="72"/>
    </row>
    <row r="3" spans="1:20" ht="45">
      <c r="A3" s="322"/>
      <c r="B3" s="323"/>
      <c r="C3" s="324"/>
      <c r="D3" s="206" t="s">
        <v>29</v>
      </c>
      <c r="E3" s="206" t="s">
        <v>17</v>
      </c>
      <c r="F3" s="206" t="s">
        <v>131</v>
      </c>
      <c r="G3" s="206" t="s">
        <v>132</v>
      </c>
      <c r="H3" s="206" t="s">
        <v>133</v>
      </c>
      <c r="I3" s="206" t="s">
        <v>16</v>
      </c>
      <c r="J3" s="206" t="s">
        <v>134</v>
      </c>
      <c r="K3" s="206" t="s">
        <v>33</v>
      </c>
      <c r="L3" s="206" t="s">
        <v>15</v>
      </c>
    </row>
    <row r="4" spans="1:20" ht="18.75" customHeight="1">
      <c r="A4" s="361" t="s">
        <v>49</v>
      </c>
      <c r="B4" s="362"/>
      <c r="C4" s="362"/>
      <c r="D4" s="362"/>
      <c r="E4" s="362"/>
      <c r="F4" s="362"/>
      <c r="G4" s="362"/>
      <c r="H4" s="362"/>
      <c r="I4" s="362"/>
      <c r="J4" s="362"/>
      <c r="K4" s="362"/>
      <c r="L4" s="363"/>
    </row>
    <row r="5" spans="1:20">
      <c r="A5" s="347" t="s">
        <v>106</v>
      </c>
      <c r="B5" s="349"/>
      <c r="C5" s="105" t="s">
        <v>2</v>
      </c>
      <c r="D5" s="132">
        <v>3342</v>
      </c>
      <c r="E5" s="284">
        <v>18.324377672990462</v>
      </c>
      <c r="F5" s="277"/>
      <c r="G5" s="277">
        <v>0</v>
      </c>
      <c r="H5" s="277">
        <v>81.5</v>
      </c>
      <c r="I5" s="274">
        <v>54.5</v>
      </c>
      <c r="J5" s="277">
        <v>0.1</v>
      </c>
      <c r="K5" s="277">
        <v>100</v>
      </c>
      <c r="L5" s="131">
        <v>3342</v>
      </c>
      <c r="S5" s="71"/>
    </row>
    <row r="6" spans="1:20">
      <c r="A6" s="364"/>
      <c r="B6" s="365"/>
      <c r="C6" s="105" t="s">
        <v>1</v>
      </c>
      <c r="D6" s="132">
        <v>3896</v>
      </c>
      <c r="E6" s="284">
        <v>21.36199144643053</v>
      </c>
      <c r="F6" s="277"/>
      <c r="G6" s="277">
        <v>0.1</v>
      </c>
      <c r="H6" s="277">
        <v>77.900000000000006</v>
      </c>
      <c r="I6" s="274">
        <v>54.1</v>
      </c>
      <c r="J6" s="277">
        <v>0.1</v>
      </c>
      <c r="K6" s="277">
        <v>99.9</v>
      </c>
      <c r="L6" s="131">
        <v>3894</v>
      </c>
      <c r="M6" s="117"/>
      <c r="O6" s="74"/>
      <c r="S6" s="71"/>
    </row>
    <row r="7" spans="1:20">
      <c r="A7" s="366"/>
      <c r="B7" s="367"/>
      <c r="C7" s="105" t="s">
        <v>0</v>
      </c>
      <c r="D7" s="132">
        <v>7238</v>
      </c>
      <c r="E7" s="284">
        <v>39.686369119420988</v>
      </c>
      <c r="F7" s="277">
        <v>46.2</v>
      </c>
      <c r="G7" s="277">
        <v>0</v>
      </c>
      <c r="H7" s="277">
        <v>79.599999999999994</v>
      </c>
      <c r="I7" s="274">
        <v>54.3</v>
      </c>
      <c r="J7" s="277">
        <v>0.1</v>
      </c>
      <c r="K7" s="277">
        <v>100</v>
      </c>
      <c r="L7" s="131">
        <v>7236</v>
      </c>
      <c r="M7" s="81"/>
      <c r="S7" s="71"/>
    </row>
    <row r="8" spans="1:20">
      <c r="A8" s="347" t="s">
        <v>107</v>
      </c>
      <c r="B8" s="349"/>
      <c r="C8" s="105" t="s">
        <v>2</v>
      </c>
      <c r="D8" s="132">
        <v>3787</v>
      </c>
      <c r="E8" s="284">
        <v>20.764338194977519</v>
      </c>
      <c r="F8" s="277"/>
      <c r="G8" s="277">
        <v>1.2</v>
      </c>
      <c r="H8" s="277">
        <v>48</v>
      </c>
      <c r="I8" s="274">
        <v>49.1</v>
      </c>
      <c r="J8" s="277">
        <v>0.3</v>
      </c>
      <c r="K8" s="277">
        <v>99.7</v>
      </c>
      <c r="L8" s="131">
        <v>3777</v>
      </c>
      <c r="M8" s="81"/>
      <c r="Q8" s="74"/>
      <c r="S8" s="71"/>
      <c r="T8" s="71"/>
    </row>
    <row r="9" spans="1:20">
      <c r="A9" s="364"/>
      <c r="B9" s="365"/>
      <c r="C9" s="105" t="s">
        <v>1</v>
      </c>
      <c r="D9" s="132">
        <v>2221</v>
      </c>
      <c r="E9" s="284">
        <v>12.17787038052418</v>
      </c>
      <c r="F9" s="277"/>
      <c r="G9" s="277">
        <v>2.2999999999999998</v>
      </c>
      <c r="H9" s="277">
        <v>44.2</v>
      </c>
      <c r="I9" s="274">
        <v>48.6</v>
      </c>
      <c r="J9" s="277">
        <v>0.1</v>
      </c>
      <c r="K9" s="277">
        <v>99.8</v>
      </c>
      <c r="L9" s="131">
        <v>2216</v>
      </c>
      <c r="M9" s="81"/>
      <c r="Q9" s="74"/>
      <c r="S9" s="71"/>
    </row>
    <row r="10" spans="1:20">
      <c r="A10" s="368"/>
      <c r="B10" s="369"/>
      <c r="C10" s="105" t="s">
        <v>0</v>
      </c>
      <c r="D10" s="132">
        <v>6008</v>
      </c>
      <c r="E10" s="284">
        <v>32.942208575501702</v>
      </c>
      <c r="F10" s="277">
        <v>63</v>
      </c>
      <c r="G10" s="277">
        <v>1.6</v>
      </c>
      <c r="H10" s="277">
        <v>46.6</v>
      </c>
      <c r="I10" s="274">
        <v>48.9</v>
      </c>
      <c r="J10" s="277">
        <v>0.3</v>
      </c>
      <c r="K10" s="277">
        <v>99.8</v>
      </c>
      <c r="L10" s="131">
        <v>5993</v>
      </c>
      <c r="M10" s="81"/>
      <c r="O10" s="74"/>
      <c r="Q10" s="74"/>
      <c r="S10" s="71"/>
    </row>
    <row r="11" spans="1:20">
      <c r="A11" s="347" t="s">
        <v>108</v>
      </c>
      <c r="B11" s="349"/>
      <c r="C11" s="105" t="s">
        <v>2</v>
      </c>
      <c r="D11" s="132">
        <v>97</v>
      </c>
      <c r="E11" s="284">
        <v>0.53185656321965125</v>
      </c>
      <c r="F11" s="277"/>
      <c r="G11" s="277">
        <v>0</v>
      </c>
      <c r="H11" s="277">
        <v>67</v>
      </c>
      <c r="I11" s="274">
        <v>52.4</v>
      </c>
      <c r="J11" s="277">
        <v>0</v>
      </c>
      <c r="K11" s="277">
        <v>100</v>
      </c>
      <c r="L11" s="131">
        <v>97</v>
      </c>
      <c r="M11" s="81"/>
      <c r="S11" s="71"/>
    </row>
    <row r="12" spans="1:20">
      <c r="A12" s="364"/>
      <c r="B12" s="365"/>
      <c r="C12" s="105" t="s">
        <v>1</v>
      </c>
      <c r="D12" s="132">
        <v>95</v>
      </c>
      <c r="E12" s="284">
        <v>0.5208904485140915</v>
      </c>
      <c r="F12" s="277"/>
      <c r="G12" s="277">
        <v>0</v>
      </c>
      <c r="H12" s="277">
        <v>70.5</v>
      </c>
      <c r="I12" s="274">
        <v>53.3</v>
      </c>
      <c r="J12" s="277">
        <v>0</v>
      </c>
      <c r="K12" s="277">
        <v>100</v>
      </c>
      <c r="L12" s="131">
        <v>95</v>
      </c>
      <c r="M12" s="81"/>
      <c r="S12" s="71"/>
    </row>
    <row r="13" spans="1:20">
      <c r="A13" s="368"/>
      <c r="B13" s="369"/>
      <c r="C13" s="105" t="s">
        <v>0</v>
      </c>
      <c r="D13" s="132">
        <v>192</v>
      </c>
      <c r="E13" s="284">
        <v>1.0527470117337427</v>
      </c>
      <c r="F13" s="277">
        <v>50.5</v>
      </c>
      <c r="G13" s="277">
        <v>0</v>
      </c>
      <c r="H13" s="277">
        <v>68.8</v>
      </c>
      <c r="I13" s="274">
        <v>52.8</v>
      </c>
      <c r="J13" s="277">
        <v>0</v>
      </c>
      <c r="K13" s="277">
        <v>100</v>
      </c>
      <c r="L13" s="131">
        <v>192</v>
      </c>
      <c r="M13" s="81"/>
    </row>
    <row r="14" spans="1:20">
      <c r="A14" s="380" t="s">
        <v>67</v>
      </c>
      <c r="B14" s="381"/>
      <c r="C14" s="100" t="s">
        <v>2</v>
      </c>
      <c r="D14" s="116">
        <v>7226</v>
      </c>
      <c r="E14" s="285">
        <v>39.620572431187625</v>
      </c>
      <c r="F14" s="279"/>
      <c r="G14" s="279">
        <v>0.6</v>
      </c>
      <c r="H14" s="279">
        <v>63.7</v>
      </c>
      <c r="I14" s="276">
        <v>51.6</v>
      </c>
      <c r="J14" s="279">
        <v>0.2</v>
      </c>
      <c r="K14" s="279">
        <v>99.9</v>
      </c>
      <c r="L14" s="115">
        <v>7216</v>
      </c>
    </row>
    <row r="15" spans="1:20">
      <c r="A15" s="370"/>
      <c r="B15" s="371"/>
      <c r="C15" s="100" t="s">
        <v>1</v>
      </c>
      <c r="D15" s="116">
        <v>6212</v>
      </c>
      <c r="E15" s="285">
        <v>34.060752275468801</v>
      </c>
      <c r="F15" s="279"/>
      <c r="G15" s="279">
        <v>0.9</v>
      </c>
      <c r="H15" s="279">
        <v>65.8</v>
      </c>
      <c r="I15" s="276">
        <v>52.1</v>
      </c>
      <c r="J15" s="279">
        <v>0.1</v>
      </c>
      <c r="K15" s="279">
        <v>99.9</v>
      </c>
      <c r="L15" s="115">
        <v>6205</v>
      </c>
      <c r="M15" s="117"/>
    </row>
    <row r="16" spans="1:20">
      <c r="A16" s="382"/>
      <c r="B16" s="383"/>
      <c r="C16" s="100" t="s">
        <v>0</v>
      </c>
      <c r="D16" s="116">
        <v>13438</v>
      </c>
      <c r="E16" s="285">
        <v>73.68132470665644</v>
      </c>
      <c r="F16" s="279">
        <v>53.8</v>
      </c>
      <c r="G16" s="279">
        <v>0.7</v>
      </c>
      <c r="H16" s="279">
        <v>64.7</v>
      </c>
      <c r="I16" s="276">
        <v>51.9</v>
      </c>
      <c r="J16" s="279">
        <v>0.2</v>
      </c>
      <c r="K16" s="279">
        <v>99.9</v>
      </c>
      <c r="L16" s="115">
        <v>13421</v>
      </c>
      <c r="M16" s="81"/>
    </row>
    <row r="17" spans="1:17">
      <c r="A17" s="361" t="s">
        <v>48</v>
      </c>
      <c r="B17" s="362"/>
      <c r="C17" s="362"/>
      <c r="D17" s="362"/>
      <c r="E17" s="362"/>
      <c r="F17" s="362"/>
      <c r="G17" s="362"/>
      <c r="H17" s="362"/>
      <c r="I17" s="362"/>
      <c r="J17" s="362"/>
      <c r="K17" s="362"/>
      <c r="L17" s="363"/>
      <c r="Q17" s="74"/>
    </row>
    <row r="18" spans="1:17">
      <c r="A18" s="347" t="s">
        <v>66</v>
      </c>
      <c r="B18" s="349"/>
      <c r="C18" s="105" t="s">
        <v>2</v>
      </c>
      <c r="D18" s="110">
        <v>625</v>
      </c>
      <c r="E18" s="292">
        <v>3.4269108454874435</v>
      </c>
      <c r="F18" s="278"/>
      <c r="G18" s="278">
        <v>0.5</v>
      </c>
      <c r="H18" s="278">
        <v>69.099999999999994</v>
      </c>
      <c r="I18" s="275">
        <v>52.7</v>
      </c>
      <c r="J18" s="278">
        <v>0.3</v>
      </c>
      <c r="K18" s="278">
        <v>99.8</v>
      </c>
      <c r="L18" s="109">
        <v>624</v>
      </c>
    </row>
    <row r="19" spans="1:17">
      <c r="A19" s="364"/>
      <c r="B19" s="365"/>
      <c r="C19" s="105" t="s">
        <v>1</v>
      </c>
      <c r="D19" s="110">
        <v>668</v>
      </c>
      <c r="E19" s="293">
        <v>3.66268231165698</v>
      </c>
      <c r="F19" s="278"/>
      <c r="G19" s="278">
        <v>0</v>
      </c>
      <c r="H19" s="278">
        <v>67.400000000000006</v>
      </c>
      <c r="I19" s="275">
        <v>52.7</v>
      </c>
      <c r="J19" s="278">
        <v>0.6</v>
      </c>
      <c r="K19" s="278">
        <v>99.9</v>
      </c>
      <c r="L19" s="109">
        <v>668</v>
      </c>
    </row>
    <row r="20" spans="1:17">
      <c r="A20" s="366"/>
      <c r="B20" s="367"/>
      <c r="C20" s="105" t="s">
        <v>0</v>
      </c>
      <c r="D20" s="110">
        <v>1293</v>
      </c>
      <c r="E20" s="293">
        <v>7.0895931571444235</v>
      </c>
      <c r="F20" s="278">
        <v>48.3</v>
      </c>
      <c r="G20" s="278">
        <v>0.2</v>
      </c>
      <c r="H20" s="278">
        <v>68.2</v>
      </c>
      <c r="I20" s="275">
        <v>52.7</v>
      </c>
      <c r="J20" s="278">
        <v>0.5</v>
      </c>
      <c r="K20" s="278">
        <v>99.9</v>
      </c>
      <c r="L20" s="109">
        <v>1292</v>
      </c>
    </row>
    <row r="21" spans="1:17">
      <c r="A21" s="384" t="s">
        <v>65</v>
      </c>
      <c r="B21" s="114"/>
      <c r="C21" s="105" t="s">
        <v>2</v>
      </c>
      <c r="D21" s="110">
        <v>838</v>
      </c>
      <c r="E21" s="293">
        <v>4.5948020616295642</v>
      </c>
      <c r="F21" s="278"/>
      <c r="G21" s="278">
        <v>0</v>
      </c>
      <c r="H21" s="278">
        <v>69.2</v>
      </c>
      <c r="I21" s="275">
        <v>53.2</v>
      </c>
      <c r="J21" s="278">
        <v>0.1</v>
      </c>
      <c r="K21" s="278">
        <v>99.9</v>
      </c>
      <c r="L21" s="109">
        <v>837</v>
      </c>
    </row>
    <row r="22" spans="1:17">
      <c r="A22" s="385"/>
      <c r="B22" s="113" t="s">
        <v>64</v>
      </c>
      <c r="C22" s="105" t="s">
        <v>1</v>
      </c>
      <c r="D22" s="110">
        <v>587</v>
      </c>
      <c r="E22" s="293">
        <v>3.2185546660818067</v>
      </c>
      <c r="F22" s="278"/>
      <c r="G22" s="278">
        <v>0</v>
      </c>
      <c r="H22" s="278">
        <v>70.2</v>
      </c>
      <c r="I22" s="275">
        <v>53.3</v>
      </c>
      <c r="J22" s="278">
        <v>0</v>
      </c>
      <c r="K22" s="278">
        <v>100</v>
      </c>
      <c r="L22" s="109">
        <v>587</v>
      </c>
    </row>
    <row r="23" spans="1:17">
      <c r="A23" s="385"/>
      <c r="B23" s="112"/>
      <c r="C23" s="105" t="s">
        <v>0</v>
      </c>
      <c r="D23" s="110">
        <v>1425</v>
      </c>
      <c r="E23" s="293">
        <v>7.8133567277113718</v>
      </c>
      <c r="F23" s="278">
        <v>58.8</v>
      </c>
      <c r="G23" s="278">
        <v>0</v>
      </c>
      <c r="H23" s="278">
        <v>69.599999999999994</v>
      </c>
      <c r="I23" s="275">
        <v>53.3</v>
      </c>
      <c r="J23" s="278">
        <v>0.1</v>
      </c>
      <c r="K23" s="278">
        <v>99.9</v>
      </c>
      <c r="L23" s="109">
        <v>1424</v>
      </c>
    </row>
    <row r="24" spans="1:17">
      <c r="A24" s="385"/>
      <c r="B24" s="114"/>
      <c r="C24" s="105" t="s">
        <v>2</v>
      </c>
      <c r="D24" s="110">
        <v>337</v>
      </c>
      <c r="E24" s="293">
        <v>1.8477903278868297</v>
      </c>
      <c r="F24" s="278"/>
      <c r="G24" s="278">
        <v>0</v>
      </c>
      <c r="H24" s="278">
        <v>73</v>
      </c>
      <c r="I24" s="275">
        <v>53.2</v>
      </c>
      <c r="J24" s="278">
        <v>0.3</v>
      </c>
      <c r="K24" s="278">
        <v>100</v>
      </c>
      <c r="L24" s="109">
        <v>337</v>
      </c>
    </row>
    <row r="25" spans="1:17">
      <c r="A25" s="385"/>
      <c r="B25" s="113" t="s">
        <v>63</v>
      </c>
      <c r="C25" s="105" t="s">
        <v>1</v>
      </c>
      <c r="D25" s="110">
        <v>333</v>
      </c>
      <c r="E25" s="293">
        <v>1.8258580984757102</v>
      </c>
      <c r="F25" s="278"/>
      <c r="G25" s="278">
        <v>0.3</v>
      </c>
      <c r="H25" s="278">
        <v>73.3</v>
      </c>
      <c r="I25" s="275">
        <v>53.6</v>
      </c>
      <c r="J25" s="278">
        <v>0</v>
      </c>
      <c r="K25" s="278">
        <v>100</v>
      </c>
      <c r="L25" s="109">
        <v>333</v>
      </c>
    </row>
    <row r="26" spans="1:17">
      <c r="A26" s="385"/>
      <c r="B26" s="112"/>
      <c r="C26" s="105" t="s">
        <v>0</v>
      </c>
      <c r="D26" s="110">
        <v>670</v>
      </c>
      <c r="E26" s="293">
        <v>3.67364842636254</v>
      </c>
      <c r="F26" s="278">
        <v>50.3</v>
      </c>
      <c r="G26" s="278">
        <v>0.1</v>
      </c>
      <c r="H26" s="278">
        <v>73.099999999999994</v>
      </c>
      <c r="I26" s="275">
        <v>53.4</v>
      </c>
      <c r="J26" s="278">
        <v>0.1</v>
      </c>
      <c r="K26" s="278">
        <v>100</v>
      </c>
      <c r="L26" s="109">
        <v>670</v>
      </c>
    </row>
    <row r="27" spans="1:17">
      <c r="A27" s="111"/>
      <c r="B27" s="384" t="s">
        <v>109</v>
      </c>
      <c r="C27" s="105" t="s">
        <v>2</v>
      </c>
      <c r="D27" s="110">
        <v>1186</v>
      </c>
      <c r="E27" s="293">
        <v>6.5029060203969733</v>
      </c>
      <c r="F27" s="278"/>
      <c r="G27" s="278">
        <v>0</v>
      </c>
      <c r="H27" s="278">
        <v>70.3</v>
      </c>
      <c r="I27" s="275">
        <v>53.2</v>
      </c>
      <c r="J27" s="278">
        <v>0.2</v>
      </c>
      <c r="K27" s="278">
        <v>99.9</v>
      </c>
      <c r="L27" s="109">
        <v>1185</v>
      </c>
    </row>
    <row r="28" spans="1:17" ht="12.75" customHeight="1">
      <c r="A28" s="111"/>
      <c r="B28" s="385"/>
      <c r="C28" s="105" t="s">
        <v>1</v>
      </c>
      <c r="D28" s="110">
        <v>932</v>
      </c>
      <c r="E28" s="293">
        <v>5.1102094527908761</v>
      </c>
      <c r="F28" s="278"/>
      <c r="G28" s="278">
        <v>0.1</v>
      </c>
      <c r="H28" s="278">
        <v>70.900000000000006</v>
      </c>
      <c r="I28" s="275">
        <v>53.4</v>
      </c>
      <c r="J28" s="278">
        <v>0</v>
      </c>
      <c r="K28" s="278">
        <v>100</v>
      </c>
      <c r="L28" s="109">
        <v>932</v>
      </c>
    </row>
    <row r="29" spans="1:17">
      <c r="A29" s="108"/>
      <c r="B29" s="386"/>
      <c r="C29" s="105" t="s">
        <v>0</v>
      </c>
      <c r="D29" s="107">
        <v>2118</v>
      </c>
      <c r="E29" s="293">
        <v>11.613115473187849</v>
      </c>
      <c r="F29" s="288">
        <v>56</v>
      </c>
      <c r="G29" s="288">
        <v>0</v>
      </c>
      <c r="H29" s="288">
        <v>70.599999999999994</v>
      </c>
      <c r="I29" s="286">
        <v>53.3</v>
      </c>
      <c r="J29" s="288">
        <v>0.1</v>
      </c>
      <c r="K29" s="288">
        <v>100</v>
      </c>
      <c r="L29" s="103">
        <v>2117</v>
      </c>
      <c r="M29" s="81"/>
      <c r="N29" s="81"/>
    </row>
    <row r="30" spans="1:17">
      <c r="A30" s="370" t="s">
        <v>62</v>
      </c>
      <c r="B30" s="371"/>
      <c r="C30" s="100" t="s">
        <v>2</v>
      </c>
      <c r="D30" s="106">
        <v>1811</v>
      </c>
      <c r="E30" s="294">
        <v>9.9298168658844173</v>
      </c>
      <c r="F30" s="289"/>
      <c r="G30" s="289">
        <v>0.2</v>
      </c>
      <c r="H30" s="289">
        <v>69.900000000000006</v>
      </c>
      <c r="I30" s="287">
        <v>53</v>
      </c>
      <c r="J30" s="289">
        <v>0.2</v>
      </c>
      <c r="K30" s="289">
        <v>99.9</v>
      </c>
      <c r="L30" s="101">
        <v>1809</v>
      </c>
    </row>
    <row r="31" spans="1:17">
      <c r="A31" s="370"/>
      <c r="B31" s="371"/>
      <c r="C31" s="100" t="s">
        <v>1</v>
      </c>
      <c r="D31" s="106">
        <v>1600</v>
      </c>
      <c r="E31" s="294">
        <v>8.7728917644478557</v>
      </c>
      <c r="F31" s="289"/>
      <c r="G31" s="289">
        <v>0.1</v>
      </c>
      <c r="H31" s="289">
        <v>69.400000000000006</v>
      </c>
      <c r="I31" s="287">
        <v>53.1</v>
      </c>
      <c r="J31" s="289">
        <v>0.3</v>
      </c>
      <c r="K31" s="289">
        <v>100</v>
      </c>
      <c r="L31" s="101">
        <v>1600</v>
      </c>
    </row>
    <row r="32" spans="1:17">
      <c r="A32" s="372"/>
      <c r="B32" s="373"/>
      <c r="C32" s="100" t="s">
        <v>0</v>
      </c>
      <c r="D32" s="106">
        <v>3411</v>
      </c>
      <c r="E32" s="295">
        <v>18.702708630332275</v>
      </c>
      <c r="F32" s="289">
        <v>53.1</v>
      </c>
      <c r="G32" s="289">
        <v>0.1</v>
      </c>
      <c r="H32" s="289">
        <v>69.7</v>
      </c>
      <c r="I32" s="287">
        <v>53.1</v>
      </c>
      <c r="J32" s="289">
        <v>0.2</v>
      </c>
      <c r="K32" s="289">
        <v>99.9</v>
      </c>
      <c r="L32" s="101">
        <v>3409</v>
      </c>
    </row>
    <row r="33" spans="1:14">
      <c r="A33" s="361" t="s">
        <v>47</v>
      </c>
      <c r="B33" s="362"/>
      <c r="C33" s="362"/>
      <c r="D33" s="362"/>
      <c r="E33" s="362"/>
      <c r="F33" s="362"/>
      <c r="G33" s="362"/>
      <c r="H33" s="362"/>
      <c r="I33" s="362"/>
      <c r="J33" s="362"/>
      <c r="K33" s="362"/>
      <c r="L33" s="363"/>
    </row>
    <row r="34" spans="1:14">
      <c r="A34" s="347" t="s">
        <v>110</v>
      </c>
      <c r="B34" s="349"/>
      <c r="C34" s="105" t="s">
        <v>2</v>
      </c>
      <c r="D34" s="104">
        <v>133</v>
      </c>
      <c r="E34" s="288">
        <v>0.72924662791972805</v>
      </c>
      <c r="F34" s="288"/>
      <c r="G34" s="288">
        <v>0</v>
      </c>
      <c r="H34" s="288">
        <v>71.400000000000006</v>
      </c>
      <c r="I34" s="286">
        <v>52.9</v>
      </c>
      <c r="J34" s="288">
        <v>0</v>
      </c>
      <c r="K34" s="288">
        <v>99.2</v>
      </c>
      <c r="L34" s="103">
        <v>132</v>
      </c>
    </row>
    <row r="35" spans="1:14">
      <c r="A35" s="364"/>
      <c r="B35" s="365"/>
      <c r="C35" s="105" t="s">
        <v>1</v>
      </c>
      <c r="D35" s="104">
        <v>187</v>
      </c>
      <c r="E35" s="288">
        <v>1.0253317249698433</v>
      </c>
      <c r="F35" s="288"/>
      <c r="G35" s="288">
        <v>0</v>
      </c>
      <c r="H35" s="288">
        <v>72.7</v>
      </c>
      <c r="I35" s="286">
        <v>53.3</v>
      </c>
      <c r="J35" s="288">
        <v>0</v>
      </c>
      <c r="K35" s="288">
        <v>100</v>
      </c>
      <c r="L35" s="103">
        <v>187</v>
      </c>
    </row>
    <row r="36" spans="1:14">
      <c r="A36" s="368"/>
      <c r="B36" s="369"/>
      <c r="C36" s="105" t="s">
        <v>0</v>
      </c>
      <c r="D36" s="104">
        <v>320</v>
      </c>
      <c r="E36" s="288">
        <v>1.7545783528895711</v>
      </c>
      <c r="F36" s="288">
        <v>41.6</v>
      </c>
      <c r="G36" s="288">
        <v>0</v>
      </c>
      <c r="H36" s="288">
        <v>72.2</v>
      </c>
      <c r="I36" s="286">
        <v>53.1</v>
      </c>
      <c r="J36" s="288">
        <v>0</v>
      </c>
      <c r="K36" s="288">
        <v>99.7</v>
      </c>
      <c r="L36" s="103">
        <v>319</v>
      </c>
    </row>
    <row r="37" spans="1:14">
      <c r="A37" s="374" t="s">
        <v>111</v>
      </c>
      <c r="B37" s="375"/>
      <c r="C37" s="105" t="s">
        <v>2</v>
      </c>
      <c r="D37" s="104">
        <v>94</v>
      </c>
      <c r="E37" s="288">
        <v>0.51540739116131151</v>
      </c>
      <c r="F37" s="288"/>
      <c r="G37" s="288">
        <v>0</v>
      </c>
      <c r="H37" s="288">
        <v>93.6</v>
      </c>
      <c r="I37" s="286">
        <v>58.1</v>
      </c>
      <c r="J37" s="288">
        <v>0</v>
      </c>
      <c r="K37" s="288">
        <v>98.9</v>
      </c>
      <c r="L37" s="103">
        <v>92</v>
      </c>
    </row>
    <row r="38" spans="1:14">
      <c r="A38" s="376"/>
      <c r="B38" s="377"/>
      <c r="C38" s="105" t="s">
        <v>1</v>
      </c>
      <c r="D38" s="104">
        <v>158</v>
      </c>
      <c r="E38" s="288">
        <v>0.8663230617392258</v>
      </c>
      <c r="F38" s="288"/>
      <c r="G38" s="288">
        <v>0</v>
      </c>
      <c r="H38" s="288">
        <v>87.3</v>
      </c>
      <c r="I38" s="286">
        <v>57.6</v>
      </c>
      <c r="J38" s="288">
        <v>0</v>
      </c>
      <c r="K38" s="288">
        <v>100</v>
      </c>
      <c r="L38" s="103">
        <v>158</v>
      </c>
    </row>
    <row r="39" spans="1:14">
      <c r="A39" s="378"/>
      <c r="B39" s="379"/>
      <c r="C39" s="105" t="s">
        <v>0</v>
      </c>
      <c r="D39" s="104">
        <v>252</v>
      </c>
      <c r="E39" s="288">
        <v>1.3817304529005374</v>
      </c>
      <c r="F39" s="288">
        <v>37.299999999999997</v>
      </c>
      <c r="G39" s="288">
        <v>0</v>
      </c>
      <c r="H39" s="288">
        <v>89.7</v>
      </c>
      <c r="I39" s="286">
        <v>57.8</v>
      </c>
      <c r="J39" s="288">
        <v>0</v>
      </c>
      <c r="K39" s="288">
        <v>99.6</v>
      </c>
      <c r="L39" s="103">
        <v>250</v>
      </c>
      <c r="N39" s="81"/>
    </row>
    <row r="40" spans="1:14">
      <c r="A40" s="374" t="s">
        <v>112</v>
      </c>
      <c r="B40" s="375"/>
      <c r="C40" s="105" t="s">
        <v>2</v>
      </c>
      <c r="D40" s="104">
        <v>142</v>
      </c>
      <c r="E40" s="288">
        <v>0.77859414409474725</v>
      </c>
      <c r="F40" s="288"/>
      <c r="G40" s="288">
        <v>0</v>
      </c>
      <c r="H40" s="288">
        <v>77.5</v>
      </c>
      <c r="I40" s="286">
        <v>54.4</v>
      </c>
      <c r="J40" s="288">
        <v>0</v>
      </c>
      <c r="K40" s="288">
        <v>100</v>
      </c>
      <c r="L40" s="103">
        <v>142</v>
      </c>
    </row>
    <row r="41" spans="1:14">
      <c r="A41" s="376"/>
      <c r="B41" s="377"/>
      <c r="C41" s="105" t="s">
        <v>1</v>
      </c>
      <c r="D41" s="104">
        <v>199</v>
      </c>
      <c r="E41" s="288">
        <v>1.0911284132032022</v>
      </c>
      <c r="F41" s="288"/>
      <c r="G41" s="288">
        <v>0</v>
      </c>
      <c r="H41" s="288">
        <v>74.400000000000006</v>
      </c>
      <c r="I41" s="286">
        <v>53.8</v>
      </c>
      <c r="J41" s="288">
        <v>0</v>
      </c>
      <c r="K41" s="288">
        <v>100</v>
      </c>
      <c r="L41" s="103">
        <v>198</v>
      </c>
    </row>
    <row r="42" spans="1:14">
      <c r="A42" s="378"/>
      <c r="B42" s="379"/>
      <c r="C42" s="105" t="s">
        <v>0</v>
      </c>
      <c r="D42" s="104">
        <v>341</v>
      </c>
      <c r="E42" s="288">
        <v>1.8697225572979495</v>
      </c>
      <c r="F42" s="288">
        <v>41.6</v>
      </c>
      <c r="G42" s="288">
        <v>0</v>
      </c>
      <c r="H42" s="288">
        <v>75.7</v>
      </c>
      <c r="I42" s="286">
        <v>54.1</v>
      </c>
      <c r="J42" s="288">
        <v>0</v>
      </c>
      <c r="K42" s="288">
        <v>100</v>
      </c>
      <c r="L42" s="103">
        <v>340</v>
      </c>
    </row>
    <row r="43" spans="1:14">
      <c r="A43" s="374" t="s">
        <v>61</v>
      </c>
      <c r="B43" s="375"/>
      <c r="C43" s="105" t="s">
        <v>2</v>
      </c>
      <c r="D43" s="104">
        <v>30</v>
      </c>
      <c r="E43" s="288">
        <v>0.16449172058339731</v>
      </c>
      <c r="F43" s="288"/>
      <c r="G43" s="288">
        <v>3.3</v>
      </c>
      <c r="H43" s="288">
        <v>73.3</v>
      </c>
      <c r="I43" s="286">
        <v>52.6</v>
      </c>
      <c r="J43" s="288">
        <v>0</v>
      </c>
      <c r="K43" s="288">
        <v>100</v>
      </c>
      <c r="L43" s="103">
        <v>30</v>
      </c>
    </row>
    <row r="44" spans="1:14">
      <c r="A44" s="376"/>
      <c r="B44" s="377"/>
      <c r="C44" s="105" t="s">
        <v>1</v>
      </c>
      <c r="D44" s="104">
        <v>34</v>
      </c>
      <c r="E44" s="288">
        <v>0.18642394999451695</v>
      </c>
      <c r="F44" s="288"/>
      <c r="G44" s="288">
        <v>2.9</v>
      </c>
      <c r="H44" s="288">
        <v>73.5</v>
      </c>
      <c r="I44" s="286">
        <v>52.5</v>
      </c>
      <c r="J44" s="288">
        <v>0</v>
      </c>
      <c r="K44" s="288">
        <v>100</v>
      </c>
      <c r="L44" s="103">
        <v>34</v>
      </c>
    </row>
    <row r="45" spans="1:14">
      <c r="A45" s="378"/>
      <c r="B45" s="379"/>
      <c r="C45" s="105" t="s">
        <v>0</v>
      </c>
      <c r="D45" s="104">
        <v>64</v>
      </c>
      <c r="E45" s="288">
        <v>0.35091567057791423</v>
      </c>
      <c r="F45" s="288">
        <v>46.9</v>
      </c>
      <c r="G45" s="288">
        <v>3.1</v>
      </c>
      <c r="H45" s="288">
        <v>73.400000000000006</v>
      </c>
      <c r="I45" s="286">
        <v>52.6</v>
      </c>
      <c r="J45" s="288">
        <v>0</v>
      </c>
      <c r="K45" s="288">
        <v>100</v>
      </c>
      <c r="L45" s="103">
        <v>64</v>
      </c>
    </row>
    <row r="46" spans="1:14">
      <c r="A46" s="387" t="s">
        <v>60</v>
      </c>
      <c r="B46" s="388"/>
      <c r="C46" s="105" t="s">
        <v>2</v>
      </c>
      <c r="D46" s="104">
        <v>175</v>
      </c>
      <c r="E46" s="288">
        <v>0.95953503673648421</v>
      </c>
      <c r="F46" s="288"/>
      <c r="G46" s="288">
        <v>1.1000000000000001</v>
      </c>
      <c r="H46" s="288">
        <v>64.599999999999994</v>
      </c>
      <c r="I46" s="286">
        <v>51.7</v>
      </c>
      <c r="J46" s="288">
        <v>1.1000000000000001</v>
      </c>
      <c r="K46" s="288">
        <v>99.3</v>
      </c>
      <c r="L46" s="103">
        <v>173</v>
      </c>
    </row>
    <row r="47" spans="1:14">
      <c r="A47" s="389"/>
      <c r="B47" s="390"/>
      <c r="C47" s="105" t="s">
        <v>1</v>
      </c>
      <c r="D47" s="104">
        <v>237</v>
      </c>
      <c r="E47" s="288">
        <v>1.2994845926088385</v>
      </c>
      <c r="F47" s="288"/>
      <c r="G47" s="288">
        <v>1.3</v>
      </c>
      <c r="H47" s="288">
        <v>65</v>
      </c>
      <c r="I47" s="286">
        <v>52.3</v>
      </c>
      <c r="J47" s="288">
        <v>0.4</v>
      </c>
      <c r="K47" s="288">
        <v>99.9</v>
      </c>
      <c r="L47" s="103">
        <v>236</v>
      </c>
    </row>
    <row r="48" spans="1:14">
      <c r="A48" s="391"/>
      <c r="B48" s="392"/>
      <c r="C48" s="105" t="s">
        <v>0</v>
      </c>
      <c r="D48" s="104">
        <v>412</v>
      </c>
      <c r="E48" s="288">
        <v>2.2590196293453229</v>
      </c>
      <c r="F48" s="288">
        <v>42.5</v>
      </c>
      <c r="G48" s="288">
        <v>1.2</v>
      </c>
      <c r="H48" s="288">
        <v>64.8</v>
      </c>
      <c r="I48" s="286">
        <v>52</v>
      </c>
      <c r="J48" s="288">
        <v>0.7</v>
      </c>
      <c r="K48" s="288">
        <v>99.6</v>
      </c>
      <c r="L48" s="103">
        <v>408</v>
      </c>
    </row>
    <row r="49" spans="1:12">
      <c r="A49" s="380" t="s">
        <v>59</v>
      </c>
      <c r="B49" s="381"/>
      <c r="C49" s="100" t="s">
        <v>2</v>
      </c>
      <c r="D49" s="102">
        <v>574</v>
      </c>
      <c r="E49" s="289">
        <v>3.1472749204956685</v>
      </c>
      <c r="F49" s="289"/>
      <c r="G49" s="289">
        <v>0.5</v>
      </c>
      <c r="H49" s="289">
        <v>74.599999999999994</v>
      </c>
      <c r="I49" s="287">
        <v>53.7</v>
      </c>
      <c r="J49" s="289">
        <v>0.3</v>
      </c>
      <c r="K49" s="289">
        <v>99.4</v>
      </c>
      <c r="L49" s="101">
        <v>569</v>
      </c>
    </row>
    <row r="50" spans="1:12">
      <c r="A50" s="370"/>
      <c r="B50" s="371"/>
      <c r="C50" s="100" t="s">
        <v>1</v>
      </c>
      <c r="D50" s="102">
        <v>815</v>
      </c>
      <c r="E50" s="289">
        <v>4.4686917425156265</v>
      </c>
      <c r="F50" s="289"/>
      <c r="G50" s="289">
        <v>0.5</v>
      </c>
      <c r="H50" s="289">
        <v>73.7</v>
      </c>
      <c r="I50" s="287">
        <v>54</v>
      </c>
      <c r="J50" s="289">
        <v>0.1</v>
      </c>
      <c r="K50" s="289">
        <v>100</v>
      </c>
      <c r="L50" s="101">
        <v>813</v>
      </c>
    </row>
    <row r="51" spans="1:12" ht="16.5" customHeight="1">
      <c r="A51" s="372"/>
      <c r="B51" s="373"/>
      <c r="C51" s="100" t="s">
        <v>0</v>
      </c>
      <c r="D51" s="99">
        <v>1389</v>
      </c>
      <c r="E51" s="289">
        <v>7.615966663011295</v>
      </c>
      <c r="F51" s="291">
        <v>41.3</v>
      </c>
      <c r="G51" s="291">
        <v>0.5</v>
      </c>
      <c r="H51" s="291">
        <v>74.099999999999994</v>
      </c>
      <c r="I51" s="290">
        <v>53.9</v>
      </c>
      <c r="J51" s="291">
        <v>0.2</v>
      </c>
      <c r="K51" s="291">
        <v>99.7</v>
      </c>
      <c r="L51" s="98">
        <v>1381</v>
      </c>
    </row>
    <row r="52" spans="1:12">
      <c r="A52" s="394" t="s">
        <v>0</v>
      </c>
      <c r="B52" s="395"/>
      <c r="C52" s="395"/>
      <c r="D52" s="395"/>
      <c r="E52" s="395"/>
      <c r="F52" s="395"/>
      <c r="G52" s="395"/>
      <c r="H52" s="395"/>
      <c r="I52" s="395"/>
      <c r="J52" s="395"/>
      <c r="K52" s="395"/>
      <c r="L52" s="396"/>
    </row>
    <row r="53" spans="1:12" ht="12.75" customHeight="1">
      <c r="A53" s="380" t="s">
        <v>113</v>
      </c>
      <c r="B53" s="381"/>
      <c r="C53" s="100" t="s">
        <v>2</v>
      </c>
      <c r="D53" s="102">
        <v>9611</v>
      </c>
      <c r="E53" s="289">
        <v>52.69766421756772</v>
      </c>
      <c r="F53" s="289"/>
      <c r="G53" s="289">
        <v>0.5</v>
      </c>
      <c r="H53" s="289">
        <v>65.5</v>
      </c>
      <c r="I53" s="287">
        <v>52</v>
      </c>
      <c r="J53" s="289">
        <v>0.2</v>
      </c>
      <c r="K53" s="289">
        <v>99.8</v>
      </c>
      <c r="L53" s="101">
        <v>9594</v>
      </c>
    </row>
    <row r="54" spans="1:12">
      <c r="A54" s="370"/>
      <c r="B54" s="371"/>
      <c r="C54" s="100" t="s">
        <v>1</v>
      </c>
      <c r="D54" s="102">
        <v>8627</v>
      </c>
      <c r="E54" s="289">
        <v>47.302335782432287</v>
      </c>
      <c r="F54" s="289"/>
      <c r="G54" s="289">
        <v>0.7</v>
      </c>
      <c r="H54" s="289">
        <v>67.2</v>
      </c>
      <c r="I54" s="287">
        <v>52.5</v>
      </c>
      <c r="J54" s="289">
        <v>0.1</v>
      </c>
      <c r="K54" s="289">
        <v>99.9</v>
      </c>
      <c r="L54" s="101">
        <v>8617</v>
      </c>
    </row>
    <row r="55" spans="1:12">
      <c r="A55" s="372"/>
      <c r="B55" s="373"/>
      <c r="C55" s="100" t="s">
        <v>0</v>
      </c>
      <c r="D55" s="99">
        <v>18238</v>
      </c>
      <c r="E55" s="289">
        <v>100</v>
      </c>
      <c r="F55" s="291">
        <v>52.7</v>
      </c>
      <c r="G55" s="291">
        <v>0.6</v>
      </c>
      <c r="H55" s="291">
        <v>66.3</v>
      </c>
      <c r="I55" s="290">
        <v>52.2</v>
      </c>
      <c r="J55" s="291">
        <v>0.2</v>
      </c>
      <c r="K55" s="291">
        <v>99.9</v>
      </c>
      <c r="L55" s="98">
        <v>18211</v>
      </c>
    </row>
    <row r="56" spans="1:12" s="71" customFormat="1" ht="15" customHeight="1">
      <c r="A56" s="121" t="s">
        <v>97</v>
      </c>
      <c r="L56" s="97"/>
    </row>
    <row r="57" spans="1:12" s="71" customFormat="1" ht="15" customHeight="1">
      <c r="A57" s="343" t="s">
        <v>118</v>
      </c>
      <c r="B57" s="343"/>
      <c r="C57" s="343"/>
      <c r="D57" s="343"/>
      <c r="E57" s="343"/>
      <c r="F57" s="343"/>
      <c r="G57" s="343"/>
      <c r="H57" s="343"/>
      <c r="I57" s="343"/>
      <c r="J57" s="343"/>
      <c r="K57" s="343"/>
      <c r="L57" s="343"/>
    </row>
    <row r="58" spans="1:12" s="71" customFormat="1" ht="28.15" customHeight="1">
      <c r="A58" s="343" t="s">
        <v>152</v>
      </c>
      <c r="B58" s="343"/>
      <c r="C58" s="343"/>
      <c r="D58" s="343"/>
      <c r="E58" s="343"/>
      <c r="F58" s="343"/>
      <c r="G58" s="343"/>
      <c r="H58" s="343"/>
      <c r="I58" s="343"/>
      <c r="J58" s="343"/>
      <c r="K58" s="343"/>
      <c r="L58" s="343"/>
    </row>
    <row r="59" spans="1:12" s="71" customFormat="1" ht="14.45" customHeight="1">
      <c r="A59" s="393" t="s">
        <v>117</v>
      </c>
      <c r="B59" s="393"/>
      <c r="C59" s="393"/>
      <c r="D59" s="393"/>
      <c r="E59" s="393"/>
      <c r="F59" s="393"/>
      <c r="G59" s="393"/>
      <c r="H59" s="393"/>
      <c r="I59" s="393"/>
      <c r="J59" s="393"/>
      <c r="K59" s="393"/>
      <c r="L59" s="393"/>
    </row>
    <row r="60" spans="1:12" s="71" customFormat="1" ht="34.9" customHeight="1">
      <c r="A60" s="343" t="s">
        <v>116</v>
      </c>
      <c r="B60" s="343"/>
      <c r="C60" s="343"/>
      <c r="D60" s="343"/>
      <c r="E60" s="343"/>
      <c r="F60" s="343"/>
      <c r="G60" s="343"/>
      <c r="H60" s="343"/>
      <c r="I60" s="343"/>
      <c r="J60" s="343"/>
      <c r="K60" s="343"/>
      <c r="L60" s="343"/>
    </row>
    <row r="61" spans="1:12" s="71" customFormat="1">
      <c r="A61" s="343" t="s">
        <v>114</v>
      </c>
      <c r="B61" s="343"/>
      <c r="C61" s="343"/>
      <c r="D61" s="343"/>
      <c r="E61" s="343"/>
      <c r="F61" s="343"/>
      <c r="G61" s="343"/>
      <c r="H61" s="343"/>
      <c r="I61" s="343"/>
      <c r="J61" s="343"/>
      <c r="K61" s="343"/>
      <c r="L61" s="343"/>
    </row>
    <row r="62" spans="1:12" s="71" customFormat="1">
      <c r="A62" s="343" t="s">
        <v>115</v>
      </c>
      <c r="B62" s="343"/>
      <c r="C62" s="343"/>
      <c r="D62" s="343"/>
      <c r="E62" s="343"/>
      <c r="F62" s="343"/>
      <c r="G62" s="343"/>
      <c r="H62" s="343"/>
      <c r="I62" s="343"/>
      <c r="J62" s="343"/>
      <c r="K62" s="343"/>
      <c r="L62" s="343"/>
    </row>
    <row r="63" spans="1:12" s="71" customFormat="1" ht="25.9" customHeight="1">
      <c r="A63" s="343" t="s">
        <v>153</v>
      </c>
      <c r="B63" s="343"/>
      <c r="C63" s="343"/>
      <c r="D63" s="343"/>
      <c r="E63" s="343"/>
      <c r="F63" s="343"/>
      <c r="G63" s="343"/>
      <c r="H63" s="343"/>
      <c r="I63" s="343"/>
      <c r="J63" s="343"/>
      <c r="K63" s="343"/>
      <c r="L63" s="343"/>
    </row>
    <row r="64" spans="1:12" s="71" customFormat="1" ht="17.45" customHeight="1">
      <c r="A64" s="343" t="s">
        <v>103</v>
      </c>
      <c r="B64" s="343"/>
      <c r="C64" s="343"/>
      <c r="D64" s="343"/>
      <c r="E64" s="343"/>
      <c r="F64" s="343"/>
      <c r="G64" s="343"/>
      <c r="H64" s="343"/>
      <c r="I64" s="343"/>
      <c r="J64" s="343"/>
      <c r="K64" s="343"/>
      <c r="L64" s="343"/>
    </row>
    <row r="65" s="71" customFormat="1"/>
    <row r="66" s="71" customFormat="1"/>
    <row r="67" s="71" customFormat="1"/>
  </sheetData>
  <mergeCells count="28">
    <mergeCell ref="A61:L61"/>
    <mergeCell ref="A60:L60"/>
    <mergeCell ref="A40:B42"/>
    <mergeCell ref="A62:L62"/>
    <mergeCell ref="A64:L64"/>
    <mergeCell ref="A63:L63"/>
    <mergeCell ref="A43:B45"/>
    <mergeCell ref="A46:B48"/>
    <mergeCell ref="A59:L59"/>
    <mergeCell ref="A49:B51"/>
    <mergeCell ref="A53:B55"/>
    <mergeCell ref="A58:L58"/>
    <mergeCell ref="A52:L52"/>
    <mergeCell ref="A57:L57"/>
    <mergeCell ref="A30:B32"/>
    <mergeCell ref="A37:B39"/>
    <mergeCell ref="A14:B16"/>
    <mergeCell ref="A18:B20"/>
    <mergeCell ref="A33:L33"/>
    <mergeCell ref="A21:A26"/>
    <mergeCell ref="A34:B36"/>
    <mergeCell ref="B27:B29"/>
    <mergeCell ref="A17:L17"/>
    <mergeCell ref="A3:C3"/>
    <mergeCell ref="A4:L4"/>
    <mergeCell ref="A5:B7"/>
    <mergeCell ref="A8:B10"/>
    <mergeCell ref="A11:B13"/>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opLeftCell="A28" zoomScaleNormal="100" workbookViewId="0"/>
  </sheetViews>
  <sheetFormatPr baseColWidth="10" defaultRowHeight="12.75"/>
  <cols>
    <col min="1" max="1" width="21.85546875" customWidth="1"/>
    <col min="2" max="2" width="9.42578125" customWidth="1"/>
    <col min="3" max="3" width="8.42578125" customWidth="1"/>
    <col min="4" max="4" width="6.5703125" customWidth="1"/>
    <col min="5" max="5" width="7.5703125" customWidth="1"/>
    <col min="6" max="6" width="8.140625" customWidth="1"/>
    <col min="7" max="7" width="6.85546875" customWidth="1"/>
    <col min="8" max="8" width="7.140625" customWidth="1"/>
    <col min="9" max="9" width="7" customWidth="1"/>
    <col min="10" max="10" width="9.42578125" customWidth="1"/>
    <col min="11" max="11" width="7.85546875" customWidth="1"/>
    <col min="12" max="13" width="11.42578125" style="71"/>
  </cols>
  <sheetData>
    <row r="1" spans="1:14" s="71" customFormat="1">
      <c r="A1" s="120" t="s">
        <v>123</v>
      </c>
      <c r="B1" s="72"/>
      <c r="C1" s="118"/>
      <c r="D1" s="72"/>
      <c r="E1" s="72"/>
      <c r="F1" s="72"/>
      <c r="G1" s="72"/>
      <c r="H1" s="72"/>
      <c r="I1" s="72"/>
      <c r="J1" s="72"/>
      <c r="K1" s="72"/>
    </row>
    <row r="2" spans="1:14" s="71" customFormat="1">
      <c r="A2" s="87"/>
      <c r="B2" s="72"/>
      <c r="C2" s="118"/>
      <c r="D2" s="72"/>
      <c r="E2" s="72"/>
      <c r="F2" s="72"/>
      <c r="G2" s="72"/>
      <c r="H2" s="72"/>
      <c r="I2" s="72"/>
      <c r="J2" s="72"/>
      <c r="K2" s="72"/>
    </row>
    <row r="3" spans="1:14" ht="45">
      <c r="A3" s="322"/>
      <c r="B3" s="397"/>
      <c r="C3" s="182" t="s">
        <v>29</v>
      </c>
      <c r="D3" s="182" t="s">
        <v>17</v>
      </c>
      <c r="E3" s="182" t="s">
        <v>131</v>
      </c>
      <c r="F3" s="182" t="s">
        <v>140</v>
      </c>
      <c r="G3" s="182" t="s">
        <v>141</v>
      </c>
      <c r="H3" s="182" t="s">
        <v>16</v>
      </c>
      <c r="I3" s="182" t="s">
        <v>134</v>
      </c>
      <c r="J3" s="182" t="s">
        <v>33</v>
      </c>
      <c r="K3" s="182" t="s">
        <v>15</v>
      </c>
    </row>
    <row r="4" spans="1:14" ht="14.25" customHeight="1">
      <c r="A4" s="361" t="s">
        <v>76</v>
      </c>
      <c r="B4" s="362"/>
      <c r="C4" s="362"/>
      <c r="D4" s="362"/>
      <c r="E4" s="362"/>
      <c r="F4" s="362"/>
      <c r="G4" s="362"/>
      <c r="H4" s="362"/>
      <c r="I4" s="362"/>
      <c r="J4" s="362"/>
      <c r="K4" s="363"/>
      <c r="M4" s="83"/>
    </row>
    <row r="5" spans="1:14">
      <c r="A5" s="403" t="s">
        <v>75</v>
      </c>
      <c r="B5" s="133" t="s">
        <v>2</v>
      </c>
      <c r="C5" s="132">
        <v>9074</v>
      </c>
      <c r="D5" s="312">
        <v>4.3865628278199162</v>
      </c>
      <c r="E5" s="277"/>
      <c r="F5" s="277">
        <v>20.399999999999999</v>
      </c>
      <c r="G5" s="277">
        <v>39.700000000000003</v>
      </c>
      <c r="H5" s="274">
        <v>45.2</v>
      </c>
      <c r="I5" s="277">
        <v>5.6</v>
      </c>
      <c r="J5" s="277">
        <v>97.8</v>
      </c>
      <c r="K5" s="131">
        <v>8835</v>
      </c>
      <c r="L5" s="121"/>
    </row>
    <row r="6" spans="1:14">
      <c r="A6" s="403"/>
      <c r="B6" s="105" t="s">
        <v>1</v>
      </c>
      <c r="C6" s="132">
        <v>2931</v>
      </c>
      <c r="D6" s="313">
        <v>1.4169071686511101</v>
      </c>
      <c r="E6" s="277"/>
      <c r="F6" s="277">
        <v>13.9</v>
      </c>
      <c r="G6" s="277">
        <v>52.8</v>
      </c>
      <c r="H6" s="274">
        <v>48.1</v>
      </c>
      <c r="I6" s="277">
        <v>2.1</v>
      </c>
      <c r="J6" s="277">
        <v>98.6</v>
      </c>
      <c r="K6" s="131">
        <v>2879</v>
      </c>
      <c r="L6" s="121"/>
    </row>
    <row r="7" spans="1:14">
      <c r="A7" s="404"/>
      <c r="B7" s="105" t="s">
        <v>0</v>
      </c>
      <c r="C7" s="132">
        <v>12005</v>
      </c>
      <c r="D7" s="313">
        <v>5.8034699964710255</v>
      </c>
      <c r="E7" s="277">
        <v>75.599999999999994</v>
      </c>
      <c r="F7" s="277">
        <v>18.8</v>
      </c>
      <c r="G7" s="277">
        <v>42.9</v>
      </c>
      <c r="H7" s="274">
        <v>45.9</v>
      </c>
      <c r="I7" s="277">
        <v>4.8</v>
      </c>
      <c r="J7" s="277">
        <v>98</v>
      </c>
      <c r="K7" s="131">
        <v>11714</v>
      </c>
      <c r="L7" s="121"/>
    </row>
    <row r="8" spans="1:14">
      <c r="A8" s="402" t="s">
        <v>74</v>
      </c>
      <c r="B8" s="105" t="s">
        <v>2</v>
      </c>
      <c r="C8" s="110">
        <v>6016</v>
      </c>
      <c r="D8" s="314">
        <v>2.9082611827380003</v>
      </c>
      <c r="E8" s="278"/>
      <c r="F8" s="278">
        <v>10</v>
      </c>
      <c r="G8" s="278">
        <v>51.7</v>
      </c>
      <c r="H8" s="275">
        <v>48.4</v>
      </c>
      <c r="I8" s="278">
        <v>10.8</v>
      </c>
      <c r="J8" s="278">
        <v>96.5</v>
      </c>
      <c r="K8" s="109">
        <v>5769</v>
      </c>
      <c r="L8" s="121"/>
    </row>
    <row r="9" spans="1:14">
      <c r="A9" s="403"/>
      <c r="B9" s="105" t="s">
        <v>1</v>
      </c>
      <c r="C9" s="110">
        <v>813</v>
      </c>
      <c r="D9" s="314">
        <v>0.39302133337200701</v>
      </c>
      <c r="E9" s="278"/>
      <c r="F9" s="278">
        <v>5.7</v>
      </c>
      <c r="G9" s="278">
        <v>63.7</v>
      </c>
      <c r="H9" s="275">
        <v>51.4</v>
      </c>
      <c r="I9" s="278">
        <v>5.9</v>
      </c>
      <c r="J9" s="278">
        <v>97.6</v>
      </c>
      <c r="K9" s="109">
        <v>791</v>
      </c>
      <c r="L9" s="121"/>
    </row>
    <row r="10" spans="1:14">
      <c r="A10" s="404"/>
      <c r="B10" s="105" t="s">
        <v>0</v>
      </c>
      <c r="C10" s="110">
        <v>6829</v>
      </c>
      <c r="D10" s="314">
        <v>3.3012825161100072</v>
      </c>
      <c r="E10" s="278">
        <v>88.1</v>
      </c>
      <c r="F10" s="278">
        <v>9.5</v>
      </c>
      <c r="G10" s="278">
        <v>53.2</v>
      </c>
      <c r="H10" s="275">
        <v>48.8</v>
      </c>
      <c r="I10" s="278">
        <v>10.199999999999999</v>
      </c>
      <c r="J10" s="278">
        <v>96.6</v>
      </c>
      <c r="K10" s="109">
        <v>6561</v>
      </c>
      <c r="L10" s="122"/>
    </row>
    <row r="11" spans="1:14">
      <c r="A11" s="402" t="s">
        <v>73</v>
      </c>
      <c r="B11" s="105" t="s">
        <v>2</v>
      </c>
      <c r="C11" s="132">
        <v>2812</v>
      </c>
      <c r="D11" s="313">
        <v>1.3593800608143711</v>
      </c>
      <c r="E11" s="277"/>
      <c r="F11" s="277">
        <v>42.7</v>
      </c>
      <c r="G11" s="277">
        <v>14.7</v>
      </c>
      <c r="H11" s="274">
        <v>37.799999999999997</v>
      </c>
      <c r="I11" s="277">
        <v>1.9</v>
      </c>
      <c r="J11" s="277">
        <v>94.5</v>
      </c>
      <c r="K11" s="131">
        <v>2658</v>
      </c>
      <c r="L11" s="121"/>
    </row>
    <row r="12" spans="1:14">
      <c r="A12" s="403"/>
      <c r="B12" s="105" t="s">
        <v>1</v>
      </c>
      <c r="C12" s="132">
        <v>830</v>
      </c>
      <c r="D12" s="313">
        <v>0.40123949163439832</v>
      </c>
      <c r="E12" s="277"/>
      <c r="F12" s="277">
        <v>38.9</v>
      </c>
      <c r="G12" s="277">
        <v>15.1</v>
      </c>
      <c r="H12" s="274">
        <v>38.799999999999997</v>
      </c>
      <c r="I12" s="277">
        <v>0.5</v>
      </c>
      <c r="J12" s="277">
        <v>96.4</v>
      </c>
      <c r="K12" s="131">
        <v>800</v>
      </c>
      <c r="L12" s="121"/>
    </row>
    <row r="13" spans="1:14">
      <c r="A13" s="404"/>
      <c r="B13" s="105" t="s">
        <v>0</v>
      </c>
      <c r="C13" s="132">
        <v>3642</v>
      </c>
      <c r="D13" s="313">
        <v>1.7606195524487696</v>
      </c>
      <c r="E13" s="277">
        <v>77.2</v>
      </c>
      <c r="F13" s="277">
        <v>41.8</v>
      </c>
      <c r="G13" s="277">
        <v>14.8</v>
      </c>
      <c r="H13" s="274">
        <v>38</v>
      </c>
      <c r="I13" s="277">
        <v>1.6</v>
      </c>
      <c r="J13" s="277">
        <v>95</v>
      </c>
      <c r="K13" s="131">
        <v>3458</v>
      </c>
      <c r="L13" s="315"/>
    </row>
    <row r="14" spans="1:14">
      <c r="A14" s="296"/>
      <c r="B14" s="100" t="s">
        <v>2</v>
      </c>
      <c r="C14" s="116">
        <v>17902</v>
      </c>
      <c r="D14" s="316">
        <v>8.6542040713722876</v>
      </c>
      <c r="E14" s="279"/>
      <c r="F14" s="279">
        <v>20.399999999999999</v>
      </c>
      <c r="G14" s="279">
        <v>39.799999999999997</v>
      </c>
      <c r="H14" s="276">
        <v>45.1</v>
      </c>
      <c r="I14" s="279">
        <v>6.8</v>
      </c>
      <c r="J14" s="279">
        <v>96.8</v>
      </c>
      <c r="K14" s="115">
        <v>17262</v>
      </c>
      <c r="L14" s="121"/>
    </row>
    <row r="15" spans="1:14">
      <c r="A15" s="399" t="s">
        <v>72</v>
      </c>
      <c r="B15" s="100" t="s">
        <v>1</v>
      </c>
      <c r="C15" s="116">
        <v>4574</v>
      </c>
      <c r="D15" s="316">
        <v>2.2111679936575155</v>
      </c>
      <c r="E15" s="279"/>
      <c r="F15" s="279">
        <v>17</v>
      </c>
      <c r="G15" s="279">
        <v>47.9</v>
      </c>
      <c r="H15" s="276">
        <v>47</v>
      </c>
      <c r="I15" s="279">
        <v>2.5</v>
      </c>
      <c r="J15" s="279">
        <v>98</v>
      </c>
      <c r="K15" s="115">
        <v>4471</v>
      </c>
      <c r="L15" s="117"/>
      <c r="N15" s="130"/>
    </row>
    <row r="16" spans="1:14">
      <c r="A16" s="401"/>
      <c r="B16" s="100" t="s">
        <v>0</v>
      </c>
      <c r="C16" s="116">
        <v>22476</v>
      </c>
      <c r="D16" s="317">
        <v>10.865372065029803</v>
      </c>
      <c r="E16" s="279">
        <v>79.599999999999994</v>
      </c>
      <c r="F16" s="279">
        <v>19.7</v>
      </c>
      <c r="G16" s="279">
        <v>41.4</v>
      </c>
      <c r="H16" s="276">
        <v>45.5</v>
      </c>
      <c r="I16" s="279">
        <v>5.9</v>
      </c>
      <c r="J16" s="279">
        <v>97.1</v>
      </c>
      <c r="K16" s="115">
        <v>21733</v>
      </c>
      <c r="L16" s="122"/>
    </row>
    <row r="17" spans="1:13">
      <c r="A17" s="361" t="s">
        <v>43</v>
      </c>
      <c r="B17" s="362"/>
      <c r="C17" s="362"/>
      <c r="D17" s="362"/>
      <c r="E17" s="362"/>
      <c r="F17" s="362"/>
      <c r="G17" s="362"/>
      <c r="H17" s="362"/>
      <c r="I17" s="362"/>
      <c r="J17" s="362"/>
      <c r="K17" s="363"/>
      <c r="L17" s="121"/>
    </row>
    <row r="18" spans="1:13">
      <c r="A18" s="402" t="s">
        <v>71</v>
      </c>
      <c r="B18" s="105" t="s">
        <v>2</v>
      </c>
      <c r="C18" s="110">
        <f>33392+6600</f>
        <v>39992</v>
      </c>
      <c r="D18" s="292">
        <v>19.332975601738379</v>
      </c>
      <c r="E18" s="278"/>
      <c r="F18" s="278">
        <v>75.099999999999994</v>
      </c>
      <c r="G18" s="278">
        <v>4.2</v>
      </c>
      <c r="H18" s="275">
        <v>29.9</v>
      </c>
      <c r="I18" s="278">
        <v>0</v>
      </c>
      <c r="J18" s="278">
        <v>78.599999999999994</v>
      </c>
      <c r="K18" s="109">
        <f>26234+4500</f>
        <v>30734</v>
      </c>
      <c r="L18" s="121"/>
    </row>
    <row r="19" spans="1:13">
      <c r="A19" s="403"/>
      <c r="B19" s="105" t="s">
        <v>1</v>
      </c>
      <c r="C19" s="110">
        <f>21572+1400</f>
        <v>22972</v>
      </c>
      <c r="D19" s="293">
        <v>11.105148917861925</v>
      </c>
      <c r="E19" s="278"/>
      <c r="F19" s="278">
        <v>85.2</v>
      </c>
      <c r="G19" s="278">
        <v>2.9</v>
      </c>
      <c r="H19" s="275">
        <v>28</v>
      </c>
      <c r="I19" s="278">
        <v>0</v>
      </c>
      <c r="J19" s="278">
        <v>78.900000000000006</v>
      </c>
      <c r="K19" s="109">
        <f>17017+1100</f>
        <v>18117</v>
      </c>
      <c r="L19" s="121"/>
    </row>
    <row r="20" spans="1:13" ht="12.75" customHeight="1">
      <c r="A20" s="404"/>
      <c r="B20" s="105" t="s">
        <v>0</v>
      </c>
      <c r="C20" s="110">
        <f>54964+8000</f>
        <v>62964</v>
      </c>
      <c r="D20" s="293">
        <v>30.438124519600308</v>
      </c>
      <c r="E20" s="278">
        <v>60.8</v>
      </c>
      <c r="F20" s="278">
        <v>79.099999999999994</v>
      </c>
      <c r="G20" s="278">
        <v>3.7</v>
      </c>
      <c r="H20" s="275">
        <v>29.1</v>
      </c>
      <c r="I20" s="278">
        <v>0</v>
      </c>
      <c r="J20" s="278">
        <v>78.7</v>
      </c>
      <c r="K20" s="109">
        <f>43251+5600</f>
        <v>48851</v>
      </c>
      <c r="L20" s="121"/>
    </row>
    <row r="21" spans="1:13">
      <c r="A21" s="402" t="s">
        <v>70</v>
      </c>
      <c r="B21" s="105" t="s">
        <v>2</v>
      </c>
      <c r="C21" s="110">
        <v>112317</v>
      </c>
      <c r="D21" s="293">
        <v>54.296404797470743</v>
      </c>
      <c r="E21" s="278"/>
      <c r="F21" s="278">
        <v>16.3</v>
      </c>
      <c r="G21" s="278">
        <v>36.799999999999997</v>
      </c>
      <c r="H21" s="275">
        <v>45.2</v>
      </c>
      <c r="I21" s="278">
        <v>0.1</v>
      </c>
      <c r="J21" s="278">
        <v>62.9</v>
      </c>
      <c r="K21" s="109">
        <v>70652</v>
      </c>
      <c r="L21" s="121"/>
    </row>
    <row r="22" spans="1:13">
      <c r="A22" s="403"/>
      <c r="B22" s="105" t="s">
        <v>1</v>
      </c>
      <c r="C22" s="110">
        <v>9102</v>
      </c>
      <c r="D22" s="293">
        <v>4.4000986178991486</v>
      </c>
      <c r="E22" s="278"/>
      <c r="F22" s="278">
        <v>25.9</v>
      </c>
      <c r="G22" s="278">
        <v>34.299999999999997</v>
      </c>
      <c r="H22" s="275">
        <v>43.5</v>
      </c>
      <c r="I22" s="278">
        <v>0.1</v>
      </c>
      <c r="J22" s="278">
        <v>64.400000000000006</v>
      </c>
      <c r="K22" s="109">
        <v>5864</v>
      </c>
      <c r="L22" s="121"/>
    </row>
    <row r="23" spans="1:13" ht="12.75" customHeight="1">
      <c r="A23" s="404"/>
      <c r="B23" s="105" t="s">
        <v>0</v>
      </c>
      <c r="C23" s="110">
        <v>121419</v>
      </c>
      <c r="D23" s="293">
        <v>58.696503415369897</v>
      </c>
      <c r="E23" s="278">
        <v>92.5</v>
      </c>
      <c r="F23" s="278">
        <v>17.100000000000001</v>
      </c>
      <c r="G23" s="278">
        <v>36.6</v>
      </c>
      <c r="H23" s="275">
        <v>45.1</v>
      </c>
      <c r="I23" s="278">
        <v>0.1</v>
      </c>
      <c r="J23" s="278">
        <v>63</v>
      </c>
      <c r="K23" s="109">
        <v>76515</v>
      </c>
      <c r="L23" s="121"/>
    </row>
    <row r="24" spans="1:13">
      <c r="A24" s="398" t="s">
        <v>69</v>
      </c>
      <c r="B24" s="100" t="s">
        <v>2</v>
      </c>
      <c r="C24" s="129">
        <f>145709+6600</f>
        <v>152309</v>
      </c>
      <c r="D24" s="294">
        <v>73.629380399209126</v>
      </c>
      <c r="E24" s="281"/>
      <c r="F24" s="281">
        <v>29.8</v>
      </c>
      <c r="G24" s="281">
        <v>29.3</v>
      </c>
      <c r="H24" s="280">
        <v>41.7</v>
      </c>
      <c r="I24" s="281">
        <v>0.1</v>
      </c>
      <c r="J24" s="281">
        <v>66.5</v>
      </c>
      <c r="K24" s="125">
        <f>96885+4500</f>
        <v>101385</v>
      </c>
      <c r="L24" s="121"/>
    </row>
    <row r="25" spans="1:13">
      <c r="A25" s="399"/>
      <c r="B25" s="100" t="s">
        <v>1</v>
      </c>
      <c r="C25" s="129">
        <f>30674+1400</f>
        <v>32074</v>
      </c>
      <c r="D25" s="294">
        <v>15.505247535761074</v>
      </c>
      <c r="E25" s="281"/>
      <c r="F25" s="281">
        <v>67.599999999999994</v>
      </c>
      <c r="G25" s="281">
        <v>12.2</v>
      </c>
      <c r="H25" s="280">
        <v>32.6</v>
      </c>
      <c r="I25" s="281">
        <v>0</v>
      </c>
      <c r="J25" s="281">
        <v>74.599999999999994</v>
      </c>
      <c r="K25" s="125">
        <f>22881+1100</f>
        <v>23981</v>
      </c>
      <c r="L25" s="121"/>
    </row>
    <row r="26" spans="1:13" ht="12.75" customHeight="1">
      <c r="A26" s="401"/>
      <c r="B26" s="100" t="s">
        <v>0</v>
      </c>
      <c r="C26" s="129">
        <f>176383+8000</f>
        <v>184383</v>
      </c>
      <c r="D26" s="295">
        <v>89.134627934970197</v>
      </c>
      <c r="E26" s="281">
        <v>82.6</v>
      </c>
      <c r="F26" s="281">
        <v>36.4</v>
      </c>
      <c r="G26" s="281">
        <v>26.4</v>
      </c>
      <c r="H26" s="280">
        <v>40.1</v>
      </c>
      <c r="I26" s="281">
        <v>0.1</v>
      </c>
      <c r="J26" s="281">
        <v>67.900000000000006</v>
      </c>
      <c r="K26" s="125">
        <f>119766+5600</f>
        <v>125366</v>
      </c>
      <c r="L26" s="122"/>
    </row>
    <row r="27" spans="1:13" ht="15.75" customHeight="1">
      <c r="A27" s="361" t="s">
        <v>0</v>
      </c>
      <c r="B27" s="362"/>
      <c r="C27" s="362"/>
      <c r="D27" s="362"/>
      <c r="E27" s="362"/>
      <c r="F27" s="362"/>
      <c r="G27" s="362"/>
      <c r="H27" s="362"/>
      <c r="I27" s="362"/>
      <c r="J27" s="362"/>
      <c r="K27" s="363"/>
      <c r="L27" s="121"/>
    </row>
    <row r="28" spans="1:13" ht="12.75" customHeight="1">
      <c r="A28" s="127" t="s">
        <v>5</v>
      </c>
      <c r="B28" s="100" t="s">
        <v>2</v>
      </c>
      <c r="C28" s="129">
        <v>15090</v>
      </c>
      <c r="D28" s="318">
        <v>7.2948240105579165</v>
      </c>
      <c r="E28" s="281"/>
      <c r="F28" s="281">
        <v>16.3</v>
      </c>
      <c r="G28" s="281">
        <v>44.5</v>
      </c>
      <c r="H28" s="280">
        <v>46.5</v>
      </c>
      <c r="I28" s="281">
        <v>7.7</v>
      </c>
      <c r="J28" s="281">
        <v>97.3</v>
      </c>
      <c r="K28" s="125">
        <v>14604</v>
      </c>
      <c r="L28" s="121"/>
    </row>
    <row r="29" spans="1:13">
      <c r="A29" s="126"/>
      <c r="B29" s="100" t="s">
        <v>1</v>
      </c>
      <c r="C29" s="129">
        <v>3744</v>
      </c>
      <c r="D29" s="294">
        <v>1.8099285020231171</v>
      </c>
      <c r="E29" s="281"/>
      <c r="F29" s="281">
        <v>12.1</v>
      </c>
      <c r="G29" s="281">
        <v>55.2</v>
      </c>
      <c r="H29" s="280">
        <v>48.8</v>
      </c>
      <c r="I29" s="281">
        <v>3</v>
      </c>
      <c r="J29" s="281">
        <v>98.4</v>
      </c>
      <c r="K29" s="125">
        <v>3670</v>
      </c>
      <c r="L29" s="121"/>
    </row>
    <row r="30" spans="1:13">
      <c r="A30" s="128"/>
      <c r="B30" s="100" t="s">
        <v>0</v>
      </c>
      <c r="C30" s="129">
        <v>18834</v>
      </c>
      <c r="D30" s="294">
        <v>9.1047525125810331</v>
      </c>
      <c r="E30" s="281">
        <v>80.099999999999994</v>
      </c>
      <c r="F30" s="281">
        <v>15.5</v>
      </c>
      <c r="G30" s="281">
        <v>46.6</v>
      </c>
      <c r="H30" s="280">
        <v>46.9</v>
      </c>
      <c r="I30" s="281">
        <v>6.7</v>
      </c>
      <c r="J30" s="281">
        <v>97.5</v>
      </c>
      <c r="K30" s="125">
        <v>18275</v>
      </c>
      <c r="L30" s="121"/>
      <c r="M30" s="121"/>
    </row>
    <row r="31" spans="1:13" ht="12.75" customHeight="1">
      <c r="A31" s="127" t="s">
        <v>4</v>
      </c>
      <c r="B31" s="100" t="s">
        <v>2</v>
      </c>
      <c r="C31" s="129">
        <f>148521+6600</f>
        <v>155121</v>
      </c>
      <c r="D31" s="294">
        <v>74.988760460023499</v>
      </c>
      <c r="E31" s="281"/>
      <c r="F31" s="281">
        <v>30</v>
      </c>
      <c r="G31" s="281">
        <v>29.1</v>
      </c>
      <c r="H31" s="280">
        <v>41.6</v>
      </c>
      <c r="I31" s="281">
        <v>0.1</v>
      </c>
      <c r="J31" s="281">
        <v>67</v>
      </c>
      <c r="K31" s="125">
        <f>99543+4500</f>
        <v>104043</v>
      </c>
      <c r="L31" s="121"/>
    </row>
    <row r="32" spans="1:13">
      <c r="A32" s="126"/>
      <c r="B32" s="100" t="s">
        <v>1</v>
      </c>
      <c r="C32" s="129">
        <f>31504+1400</f>
        <v>32904</v>
      </c>
      <c r="D32" s="294">
        <v>15.906487027395471</v>
      </c>
      <c r="E32" s="281"/>
      <c r="F32" s="281">
        <v>66.900000000000006</v>
      </c>
      <c r="G32" s="281">
        <v>12.3</v>
      </c>
      <c r="H32" s="280">
        <v>32.700000000000003</v>
      </c>
      <c r="I32" s="281">
        <v>0</v>
      </c>
      <c r="J32" s="281">
        <v>75.2</v>
      </c>
      <c r="K32" s="125">
        <f>23681+1100</f>
        <v>24781</v>
      </c>
      <c r="L32" s="121"/>
    </row>
    <row r="33" spans="1:14">
      <c r="A33" s="126"/>
      <c r="B33" s="100" t="s">
        <v>0</v>
      </c>
      <c r="C33" s="319">
        <f>180025+8000</f>
        <v>188025</v>
      </c>
      <c r="D33" s="295">
        <v>90.895247487418956</v>
      </c>
      <c r="E33" s="283">
        <v>82.5</v>
      </c>
      <c r="F33" s="283">
        <v>36.5</v>
      </c>
      <c r="G33" s="283">
        <v>26.1</v>
      </c>
      <c r="H33" s="282">
        <v>40.1</v>
      </c>
      <c r="I33" s="283">
        <v>0.1</v>
      </c>
      <c r="J33" s="283">
        <v>68.400000000000006</v>
      </c>
      <c r="K33" s="320">
        <f>123225+5600</f>
        <v>128825</v>
      </c>
      <c r="L33" s="121"/>
    </row>
    <row r="34" spans="1:14">
      <c r="A34" s="398" t="s">
        <v>68</v>
      </c>
      <c r="B34" s="100" t="s">
        <v>2</v>
      </c>
      <c r="C34" s="129">
        <f>163611+6600</f>
        <v>170211</v>
      </c>
      <c r="D34" s="294">
        <v>82.283584470581403</v>
      </c>
      <c r="E34" s="281"/>
      <c r="F34" s="281">
        <v>28.8</v>
      </c>
      <c r="G34" s="281">
        <v>30.5</v>
      </c>
      <c r="H34" s="280">
        <v>42.1</v>
      </c>
      <c r="I34" s="281">
        <v>0.8</v>
      </c>
      <c r="J34" s="281">
        <v>69.8</v>
      </c>
      <c r="K34" s="125">
        <f>114147+4500</f>
        <v>118647</v>
      </c>
      <c r="L34" s="121"/>
    </row>
    <row r="35" spans="1:14">
      <c r="A35" s="399"/>
      <c r="B35" s="100" t="s">
        <v>1</v>
      </c>
      <c r="C35" s="129">
        <f>35248+1400</f>
        <v>36648</v>
      </c>
      <c r="D35" s="294">
        <v>17.71641552941859</v>
      </c>
      <c r="E35" s="281"/>
      <c r="F35" s="281">
        <v>61.1</v>
      </c>
      <c r="G35" s="281">
        <v>16.899999999999999</v>
      </c>
      <c r="H35" s="280">
        <v>34.4</v>
      </c>
      <c r="I35" s="281">
        <v>0.3</v>
      </c>
      <c r="J35" s="281">
        <v>77.599999999999994</v>
      </c>
      <c r="K35" s="125">
        <f>27352+1100</f>
        <v>28452</v>
      </c>
      <c r="L35" s="121"/>
    </row>
    <row r="36" spans="1:14" ht="15">
      <c r="A36" s="400"/>
      <c r="B36" s="100" t="s">
        <v>0</v>
      </c>
      <c r="C36" s="319">
        <f>198859+8000</f>
        <v>206859</v>
      </c>
      <c r="D36" s="295">
        <v>100</v>
      </c>
      <c r="E36" s="283">
        <v>82.3</v>
      </c>
      <c r="F36" s="283">
        <v>34.5</v>
      </c>
      <c r="G36" s="283">
        <v>28.1</v>
      </c>
      <c r="H36" s="282">
        <v>40.700000000000003</v>
      </c>
      <c r="I36" s="283">
        <v>0.7</v>
      </c>
      <c r="J36" s="283">
        <v>71.2</v>
      </c>
      <c r="K36" s="320">
        <f>141499+5600</f>
        <v>147099</v>
      </c>
      <c r="L36" s="97"/>
      <c r="M36" s="81"/>
      <c r="N36" s="124"/>
    </row>
    <row r="37" spans="1:14" ht="13.5" customHeight="1">
      <c r="A37" s="405" t="s">
        <v>97</v>
      </c>
      <c r="B37" s="405"/>
      <c r="C37" s="405"/>
      <c r="D37" s="405"/>
      <c r="E37" s="405"/>
      <c r="F37" s="405"/>
      <c r="G37" s="405"/>
      <c r="H37" s="405"/>
      <c r="I37" s="405"/>
      <c r="J37" s="405"/>
      <c r="K37" s="405"/>
      <c r="L37" s="97"/>
      <c r="M37" s="81"/>
      <c r="N37" s="124"/>
    </row>
    <row r="38" spans="1:14" s="71" customFormat="1" ht="74.25" customHeight="1">
      <c r="A38" s="343" t="s">
        <v>146</v>
      </c>
      <c r="B38" s="343"/>
      <c r="C38" s="343"/>
      <c r="D38" s="343"/>
      <c r="E38" s="343"/>
      <c r="F38" s="343"/>
      <c r="G38" s="343"/>
      <c r="H38" s="343"/>
      <c r="I38" s="343"/>
      <c r="J38" s="343"/>
      <c r="K38" s="343"/>
      <c r="L38" s="343"/>
    </row>
    <row r="39" spans="1:14" s="71" customFormat="1">
      <c r="A39" s="123" t="s">
        <v>151</v>
      </c>
      <c r="B39" s="121"/>
      <c r="C39" s="122"/>
      <c r="D39" s="121"/>
      <c r="E39" s="121"/>
      <c r="F39" s="121"/>
      <c r="G39" s="121"/>
      <c r="H39" s="121"/>
      <c r="I39" s="121"/>
      <c r="K39" s="81"/>
      <c r="M39" s="83"/>
      <c r="N39" s="86"/>
    </row>
    <row r="40" spans="1:14" s="71" customFormat="1">
      <c r="A40" s="4" t="s">
        <v>103</v>
      </c>
      <c r="N40" s="86"/>
    </row>
  </sheetData>
  <mergeCells count="14">
    <mergeCell ref="A3:B3"/>
    <mergeCell ref="A38:L38"/>
    <mergeCell ref="A4:K4"/>
    <mergeCell ref="A34:A36"/>
    <mergeCell ref="A27:K27"/>
    <mergeCell ref="A15:A16"/>
    <mergeCell ref="A17:K17"/>
    <mergeCell ref="A18:A20"/>
    <mergeCell ref="A37:K37"/>
    <mergeCell ref="A24:A26"/>
    <mergeCell ref="A21:A23"/>
    <mergeCell ref="A5:A7"/>
    <mergeCell ref="A8:A10"/>
    <mergeCell ref="A11:A13"/>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opLeftCell="A67" zoomScaleNormal="100" workbookViewId="0"/>
  </sheetViews>
  <sheetFormatPr baseColWidth="10" defaultColWidth="11.42578125" defaultRowHeight="12.75"/>
  <cols>
    <col min="1" max="1" width="9" style="1" customWidth="1"/>
    <col min="2" max="2" width="23.42578125" style="1" customWidth="1"/>
    <col min="3" max="3" width="9" style="1" customWidth="1"/>
    <col min="4" max="4" width="6.85546875" style="1" customWidth="1"/>
    <col min="5" max="5" width="6.28515625" style="1" customWidth="1"/>
    <col min="6" max="6" width="7.85546875" style="1" customWidth="1"/>
    <col min="7" max="7" width="8.7109375" style="1" customWidth="1"/>
    <col min="8" max="8" width="8" style="1" customWidth="1"/>
    <col min="9" max="9" width="7.140625" style="1" customWidth="1"/>
    <col min="10" max="10" width="7.42578125" style="1" customWidth="1"/>
    <col min="11" max="11" width="8.5703125" style="1" customWidth="1"/>
    <col min="12" max="12" width="6.85546875" style="1" customWidth="1"/>
    <col min="13" max="13" width="11.42578125" style="1"/>
    <col min="14" max="14" width="6.42578125" style="1" customWidth="1"/>
    <col min="15" max="16384" width="11.42578125" style="1"/>
  </cols>
  <sheetData>
    <row r="1" spans="1:16">
      <c r="A1" s="27" t="s">
        <v>125</v>
      </c>
      <c r="B1" s="58"/>
      <c r="C1" s="58"/>
      <c r="D1" s="57"/>
      <c r="E1" s="59"/>
      <c r="F1" s="58"/>
      <c r="G1" s="58"/>
      <c r="H1" s="58"/>
      <c r="I1" s="58"/>
      <c r="J1" s="58"/>
      <c r="K1" s="58"/>
      <c r="L1" s="57"/>
      <c r="M1" s="2"/>
    </row>
    <row r="2" spans="1:16" ht="45">
      <c r="A2" s="438"/>
      <c r="B2" s="439"/>
      <c r="C2" s="440"/>
      <c r="D2" s="206" t="s">
        <v>29</v>
      </c>
      <c r="E2" s="206" t="s">
        <v>17</v>
      </c>
      <c r="F2" s="206" t="s">
        <v>131</v>
      </c>
      <c r="G2" s="206" t="s">
        <v>132</v>
      </c>
      <c r="H2" s="206" t="s">
        <v>133</v>
      </c>
      <c r="I2" s="206" t="s">
        <v>16</v>
      </c>
      <c r="J2" s="206" t="s">
        <v>134</v>
      </c>
      <c r="K2" s="206" t="s">
        <v>33</v>
      </c>
      <c r="L2" s="206" t="s">
        <v>15</v>
      </c>
      <c r="M2" s="2"/>
    </row>
    <row r="3" spans="1:16">
      <c r="A3" s="374" t="s">
        <v>32</v>
      </c>
      <c r="B3" s="375"/>
      <c r="C3" s="20" t="s">
        <v>2</v>
      </c>
      <c r="D3" s="22">
        <v>48343</v>
      </c>
      <c r="E3" s="245">
        <f>D3/$D$11*100</f>
        <v>73.867004858967704</v>
      </c>
      <c r="F3" s="245"/>
      <c r="G3" s="245">
        <v>8.1</v>
      </c>
      <c r="H3" s="245">
        <v>53.6</v>
      </c>
      <c r="I3" s="239">
        <v>49.1</v>
      </c>
      <c r="J3" s="245">
        <v>16.5</v>
      </c>
      <c r="K3" s="245">
        <v>96.2</v>
      </c>
      <c r="L3" s="21">
        <v>45922</v>
      </c>
      <c r="M3" s="2"/>
    </row>
    <row r="4" spans="1:16" ht="12.75" customHeight="1">
      <c r="A4" s="376"/>
      <c r="B4" s="377"/>
      <c r="C4" s="20" t="s">
        <v>1</v>
      </c>
      <c r="D4" s="19">
        <v>7904</v>
      </c>
      <c r="E4" s="234">
        <f t="shared" ref="E4:E11" si="0">D4/$D$11*100</f>
        <v>12.077132292271491</v>
      </c>
      <c r="F4" s="234"/>
      <c r="G4" s="234">
        <v>8.9</v>
      </c>
      <c r="H4" s="234">
        <v>51.5</v>
      </c>
      <c r="I4" s="229">
        <v>48.7</v>
      </c>
      <c r="J4" s="234">
        <v>3.7</v>
      </c>
      <c r="K4" s="234">
        <v>99</v>
      </c>
      <c r="L4" s="18">
        <v>7722</v>
      </c>
      <c r="M4" s="2"/>
    </row>
    <row r="5" spans="1:16" ht="13.5" thickBot="1">
      <c r="A5" s="378"/>
      <c r="B5" s="379"/>
      <c r="C5" s="20" t="s">
        <v>0</v>
      </c>
      <c r="D5" s="70">
        <v>56247</v>
      </c>
      <c r="E5" s="248">
        <f t="shared" si="0"/>
        <v>85.94413715123919</v>
      </c>
      <c r="F5" s="248">
        <v>85.9</v>
      </c>
      <c r="G5" s="248">
        <v>8.1999999999999993</v>
      </c>
      <c r="H5" s="248">
        <v>53.3</v>
      </c>
      <c r="I5" s="240">
        <v>49</v>
      </c>
      <c r="J5" s="248">
        <v>14.7</v>
      </c>
      <c r="K5" s="248">
        <v>96.6</v>
      </c>
      <c r="L5" s="69">
        <v>53645</v>
      </c>
      <c r="M5" s="2"/>
    </row>
    <row r="6" spans="1:16">
      <c r="A6" s="444" t="s">
        <v>31</v>
      </c>
      <c r="B6" s="445"/>
      <c r="C6" s="68" t="s">
        <v>2</v>
      </c>
      <c r="D6" s="67">
        <v>7818</v>
      </c>
      <c r="E6" s="260">
        <f t="shared" si="0"/>
        <v>11.945726247593436</v>
      </c>
      <c r="F6" s="260"/>
      <c r="G6" s="260">
        <v>26.8</v>
      </c>
      <c r="H6" s="260">
        <v>31.4</v>
      </c>
      <c r="I6" s="258">
        <v>42.9</v>
      </c>
      <c r="J6" s="260">
        <v>1.5</v>
      </c>
      <c r="K6" s="260">
        <v>91.8</v>
      </c>
      <c r="L6" s="66">
        <v>7179</v>
      </c>
      <c r="M6" s="2"/>
    </row>
    <row r="7" spans="1:16" ht="12.75" customHeight="1">
      <c r="A7" s="376"/>
      <c r="B7" s="377"/>
      <c r="C7" s="20" t="s">
        <v>1</v>
      </c>
      <c r="D7" s="19">
        <v>1381</v>
      </c>
      <c r="E7" s="234">
        <f t="shared" si="0"/>
        <v>2.1101366011673743</v>
      </c>
      <c r="F7" s="234"/>
      <c r="G7" s="234">
        <v>35.6</v>
      </c>
      <c r="H7" s="234">
        <v>28.5</v>
      </c>
      <c r="I7" s="229">
        <v>41.1</v>
      </c>
      <c r="J7" s="234">
        <v>0.4</v>
      </c>
      <c r="K7" s="234">
        <v>96.9</v>
      </c>
      <c r="L7" s="18">
        <v>1338</v>
      </c>
      <c r="M7" s="2"/>
    </row>
    <row r="8" spans="1:16" ht="13.5" thickBot="1">
      <c r="A8" s="446"/>
      <c r="B8" s="447"/>
      <c r="C8" s="65" t="s">
        <v>0</v>
      </c>
      <c r="D8" s="64">
        <v>9199</v>
      </c>
      <c r="E8" s="261">
        <f t="shared" si="0"/>
        <v>14.05586284876081</v>
      </c>
      <c r="F8" s="261">
        <v>85</v>
      </c>
      <c r="G8" s="261">
        <v>28.1</v>
      </c>
      <c r="H8" s="261">
        <v>31</v>
      </c>
      <c r="I8" s="259">
        <v>42.6</v>
      </c>
      <c r="J8" s="261">
        <v>1.3</v>
      </c>
      <c r="K8" s="261">
        <v>92.6</v>
      </c>
      <c r="L8" s="63">
        <v>8517</v>
      </c>
      <c r="M8" s="3"/>
      <c r="O8" s="6"/>
    </row>
    <row r="9" spans="1:16">
      <c r="A9" s="448" t="s">
        <v>30</v>
      </c>
      <c r="B9" s="449"/>
      <c r="C9" s="62" t="s">
        <v>2</v>
      </c>
      <c r="D9" s="61">
        <v>56161</v>
      </c>
      <c r="E9" s="256">
        <f t="shared" si="0"/>
        <v>85.812731106561131</v>
      </c>
      <c r="F9" s="256"/>
      <c r="G9" s="256">
        <v>10.7</v>
      </c>
      <c r="H9" s="256">
        <v>50.5</v>
      </c>
      <c r="I9" s="244">
        <v>48.2</v>
      </c>
      <c r="J9" s="256">
        <v>14.4</v>
      </c>
      <c r="K9" s="256">
        <v>95.6</v>
      </c>
      <c r="L9" s="60">
        <v>53102</v>
      </c>
      <c r="M9" s="2"/>
      <c r="O9" s="6"/>
    </row>
    <row r="10" spans="1:16">
      <c r="A10" s="450"/>
      <c r="B10" s="451"/>
      <c r="C10" s="10" t="s">
        <v>1</v>
      </c>
      <c r="D10" s="13">
        <v>9285</v>
      </c>
      <c r="E10" s="235">
        <f t="shared" si="0"/>
        <v>14.187268893438866</v>
      </c>
      <c r="F10" s="235"/>
      <c r="G10" s="235">
        <v>12.8</v>
      </c>
      <c r="H10" s="235">
        <v>48.1</v>
      </c>
      <c r="I10" s="230">
        <v>47.5</v>
      </c>
      <c r="J10" s="235">
        <v>3.2</v>
      </c>
      <c r="K10" s="235">
        <v>98.6</v>
      </c>
      <c r="L10" s="12">
        <v>9061</v>
      </c>
      <c r="M10" s="2"/>
      <c r="O10" s="6"/>
    </row>
    <row r="11" spans="1:16">
      <c r="A11" s="394"/>
      <c r="B11" s="396"/>
      <c r="C11" s="10" t="s">
        <v>0</v>
      </c>
      <c r="D11" s="9">
        <v>65446</v>
      </c>
      <c r="E11" s="238">
        <f t="shared" si="0"/>
        <v>100</v>
      </c>
      <c r="F11" s="238">
        <v>85.8</v>
      </c>
      <c r="G11" s="238">
        <v>11</v>
      </c>
      <c r="H11" s="238">
        <v>50.1</v>
      </c>
      <c r="I11" s="233">
        <v>48.1</v>
      </c>
      <c r="J11" s="238">
        <v>12.9</v>
      </c>
      <c r="K11" s="238">
        <v>96</v>
      </c>
      <c r="L11" s="8">
        <v>62162</v>
      </c>
      <c r="M11" s="29"/>
      <c r="O11" s="6"/>
      <c r="P11" s="6"/>
    </row>
    <row r="12" spans="1:16" s="158" customFormat="1">
      <c r="A12" s="435" t="s">
        <v>97</v>
      </c>
      <c r="B12" s="435"/>
      <c r="C12" s="435"/>
      <c r="D12" s="435"/>
      <c r="E12" s="435"/>
      <c r="F12" s="435"/>
      <c r="G12" s="435"/>
      <c r="H12" s="435"/>
      <c r="I12" s="435"/>
      <c r="J12" s="435"/>
      <c r="K12" s="435"/>
      <c r="L12" s="435"/>
      <c r="M12" s="157"/>
      <c r="O12" s="159"/>
      <c r="P12" s="159"/>
    </row>
    <row r="13" spans="1:16" s="2" customFormat="1" ht="25.5" customHeight="1">
      <c r="A13" s="406" t="s">
        <v>148</v>
      </c>
      <c r="B13" s="407"/>
      <c r="C13" s="407"/>
      <c r="D13" s="407"/>
      <c r="E13" s="407"/>
      <c r="F13" s="407"/>
      <c r="G13" s="407"/>
      <c r="H13" s="407"/>
      <c r="I13" s="407"/>
      <c r="J13" s="407"/>
      <c r="K13" s="407"/>
      <c r="L13" s="407"/>
      <c r="N13" s="5"/>
    </row>
    <row r="14" spans="1:16" s="2" customFormat="1">
      <c r="A14" s="4" t="s">
        <v>98</v>
      </c>
      <c r="B14" s="58"/>
      <c r="C14" s="58"/>
      <c r="D14" s="57"/>
      <c r="E14" s="59"/>
      <c r="F14" s="58"/>
      <c r="G14" s="58"/>
      <c r="H14" s="58"/>
      <c r="I14" s="58"/>
      <c r="J14" s="58"/>
      <c r="K14" s="58"/>
      <c r="L14" s="57"/>
    </row>
    <row r="15" spans="1:16" s="2" customFormat="1">
      <c r="A15" s="27"/>
      <c r="B15" s="58"/>
      <c r="C15" s="58"/>
      <c r="D15" s="57"/>
      <c r="E15" s="59"/>
      <c r="F15" s="58"/>
      <c r="G15" s="58"/>
      <c r="H15" s="58"/>
      <c r="I15" s="58"/>
      <c r="J15" s="58"/>
      <c r="K15" s="58"/>
      <c r="L15" s="57"/>
    </row>
    <row r="16" spans="1:16" s="2" customFormat="1">
      <c r="A16" s="27" t="s">
        <v>126</v>
      </c>
      <c r="B16" s="58"/>
      <c r="C16" s="58"/>
      <c r="D16" s="57"/>
      <c r="E16" s="59"/>
      <c r="F16" s="58"/>
      <c r="G16" s="58"/>
      <c r="H16" s="58"/>
      <c r="I16" s="58"/>
      <c r="J16" s="58"/>
      <c r="K16" s="58"/>
      <c r="L16" s="57"/>
    </row>
    <row r="17" spans="1:15" ht="45">
      <c r="A17" s="438"/>
      <c r="B17" s="439"/>
      <c r="C17" s="440"/>
      <c r="D17" s="206" t="s">
        <v>29</v>
      </c>
      <c r="E17" s="206" t="s">
        <v>17</v>
      </c>
      <c r="F17" s="206" t="s">
        <v>131</v>
      </c>
      <c r="G17" s="206" t="s">
        <v>132</v>
      </c>
      <c r="H17" s="206" t="s">
        <v>133</v>
      </c>
      <c r="I17" s="206" t="s">
        <v>16</v>
      </c>
      <c r="J17" s="206" t="s">
        <v>134</v>
      </c>
      <c r="K17" s="206" t="s">
        <v>33</v>
      </c>
      <c r="L17" s="206" t="s">
        <v>15</v>
      </c>
      <c r="M17" s="2"/>
    </row>
    <row r="18" spans="1:15" ht="15.75" customHeight="1">
      <c r="A18" s="432" t="s">
        <v>28</v>
      </c>
      <c r="B18" s="433"/>
      <c r="C18" s="433"/>
      <c r="D18" s="433"/>
      <c r="E18" s="433"/>
      <c r="F18" s="433"/>
      <c r="G18" s="433"/>
      <c r="H18" s="433"/>
      <c r="I18" s="433"/>
      <c r="J18" s="433"/>
      <c r="K18" s="433"/>
      <c r="L18" s="434"/>
      <c r="M18" s="2"/>
    </row>
    <row r="19" spans="1:15" ht="12.75" customHeight="1">
      <c r="A19" s="425" t="s">
        <v>27</v>
      </c>
      <c r="B19" s="424" t="s">
        <v>26</v>
      </c>
      <c r="C19" s="20" t="s">
        <v>1</v>
      </c>
      <c r="D19" s="19">
        <v>5765</v>
      </c>
      <c r="E19" s="234">
        <f>D19/$D$11*100</f>
        <v>8.8087889252207923</v>
      </c>
      <c r="F19" s="234"/>
      <c r="G19" s="234">
        <v>5.5</v>
      </c>
      <c r="H19" s="234">
        <v>53.1</v>
      </c>
      <c r="I19" s="229">
        <v>49.3</v>
      </c>
      <c r="J19" s="234">
        <v>4.0999999999999996</v>
      </c>
      <c r="K19" s="234">
        <v>99</v>
      </c>
      <c r="L19" s="18">
        <v>5655</v>
      </c>
      <c r="M19" s="2"/>
    </row>
    <row r="20" spans="1:15" ht="14.25" customHeight="1">
      <c r="A20" s="426"/>
      <c r="B20" s="421"/>
      <c r="C20" s="20" t="s">
        <v>2</v>
      </c>
      <c r="D20" s="19">
        <v>2990</v>
      </c>
      <c r="E20" s="234">
        <f t="shared" ref="E20:E46" si="1">D20/$D$11*100</f>
        <v>4.5686520184579651</v>
      </c>
      <c r="F20" s="234"/>
      <c r="G20" s="234">
        <v>6.6</v>
      </c>
      <c r="H20" s="234">
        <v>54.1</v>
      </c>
      <c r="I20" s="229">
        <v>49.4</v>
      </c>
      <c r="J20" s="234">
        <v>1.5</v>
      </c>
      <c r="K20" s="234">
        <v>99.5</v>
      </c>
      <c r="L20" s="18">
        <v>2945</v>
      </c>
      <c r="M20" s="2"/>
    </row>
    <row r="21" spans="1:15" ht="13.5" customHeight="1">
      <c r="A21" s="427"/>
      <c r="B21" s="423"/>
      <c r="C21" s="20" t="s">
        <v>0</v>
      </c>
      <c r="D21" s="19">
        <v>8755</v>
      </c>
      <c r="E21" s="234">
        <f t="shared" si="1"/>
        <v>13.377440943678758</v>
      </c>
      <c r="F21" s="234">
        <v>65.8</v>
      </c>
      <c r="G21" s="234">
        <v>5.9</v>
      </c>
      <c r="H21" s="234">
        <v>53.5</v>
      </c>
      <c r="I21" s="229">
        <v>49.4</v>
      </c>
      <c r="J21" s="234">
        <v>3.2</v>
      </c>
      <c r="K21" s="234">
        <v>99.2</v>
      </c>
      <c r="L21" s="18">
        <v>8599</v>
      </c>
      <c r="M21" s="53"/>
      <c r="O21" s="6"/>
    </row>
    <row r="22" spans="1:15" ht="12.75" customHeight="1">
      <c r="A22" s="452" t="s">
        <v>25</v>
      </c>
      <c r="B22" s="455" t="s">
        <v>24</v>
      </c>
      <c r="C22" s="20" t="s">
        <v>1</v>
      </c>
      <c r="D22" s="19">
        <v>13075</v>
      </c>
      <c r="E22" s="234">
        <f t="shared" si="1"/>
        <v>19.978302722855485</v>
      </c>
      <c r="F22" s="234"/>
      <c r="G22" s="234">
        <v>8.3000000000000007</v>
      </c>
      <c r="H22" s="234">
        <v>50.7</v>
      </c>
      <c r="I22" s="229">
        <v>48.5</v>
      </c>
      <c r="J22" s="234">
        <v>13.2</v>
      </c>
      <c r="K22" s="234">
        <v>97.2</v>
      </c>
      <c r="L22" s="18">
        <v>12572</v>
      </c>
      <c r="M22" s="2"/>
    </row>
    <row r="23" spans="1:15">
      <c r="A23" s="453"/>
      <c r="B23" s="456"/>
      <c r="C23" s="20" t="s">
        <v>2</v>
      </c>
      <c r="D23" s="19">
        <v>2334</v>
      </c>
      <c r="E23" s="234">
        <f t="shared" si="1"/>
        <v>3.5662989334718698</v>
      </c>
      <c r="F23" s="234"/>
      <c r="G23" s="234">
        <v>9.3000000000000007</v>
      </c>
      <c r="H23" s="234">
        <v>49.9</v>
      </c>
      <c r="I23" s="229">
        <v>48.4</v>
      </c>
      <c r="J23" s="234">
        <v>3.9</v>
      </c>
      <c r="K23" s="234">
        <v>99.1</v>
      </c>
      <c r="L23" s="18">
        <v>2279</v>
      </c>
      <c r="M23" s="2"/>
    </row>
    <row r="24" spans="1:15">
      <c r="A24" s="454"/>
      <c r="B24" s="457"/>
      <c r="C24" s="20" t="s">
        <v>0</v>
      </c>
      <c r="D24" s="19">
        <v>15409</v>
      </c>
      <c r="E24" s="234">
        <f t="shared" si="1"/>
        <v>23.544601656327355</v>
      </c>
      <c r="F24" s="234">
        <v>84.9</v>
      </c>
      <c r="G24" s="234">
        <v>8.5</v>
      </c>
      <c r="H24" s="234">
        <v>50.6</v>
      </c>
      <c r="I24" s="229">
        <v>48.5</v>
      </c>
      <c r="J24" s="234">
        <v>11.8</v>
      </c>
      <c r="K24" s="234">
        <v>97.5</v>
      </c>
      <c r="L24" s="18">
        <v>14851</v>
      </c>
      <c r="M24" s="53"/>
    </row>
    <row r="25" spans="1:15" ht="12.75" customHeight="1">
      <c r="A25" s="452" t="s">
        <v>23</v>
      </c>
      <c r="B25" s="458" t="s">
        <v>22</v>
      </c>
      <c r="C25" s="20" t="s">
        <v>1</v>
      </c>
      <c r="D25" s="19">
        <v>18312</v>
      </c>
      <c r="E25" s="234">
        <f t="shared" si="1"/>
        <v>27.980319652843566</v>
      </c>
      <c r="F25" s="234"/>
      <c r="G25" s="234">
        <v>8.3000000000000007</v>
      </c>
      <c r="H25" s="234">
        <v>57.6</v>
      </c>
      <c r="I25" s="229">
        <v>49.6</v>
      </c>
      <c r="J25" s="234">
        <v>15.6</v>
      </c>
      <c r="K25" s="234">
        <v>96.2</v>
      </c>
      <c r="L25" s="18">
        <v>17376</v>
      </c>
      <c r="M25" s="2"/>
    </row>
    <row r="26" spans="1:15">
      <c r="A26" s="453"/>
      <c r="B26" s="456"/>
      <c r="C26" s="20" t="s">
        <v>2</v>
      </c>
      <c r="D26" s="19">
        <v>2026</v>
      </c>
      <c r="E26" s="234">
        <f t="shared" si="1"/>
        <v>3.0956819362527885</v>
      </c>
      <c r="F26" s="234"/>
      <c r="G26" s="234">
        <v>12.2</v>
      </c>
      <c r="H26" s="234">
        <v>48.2</v>
      </c>
      <c r="I26" s="229">
        <v>47.5</v>
      </c>
      <c r="J26" s="234">
        <v>5.8</v>
      </c>
      <c r="K26" s="234">
        <v>98.2</v>
      </c>
      <c r="L26" s="18">
        <v>1968</v>
      </c>
      <c r="M26" s="2"/>
    </row>
    <row r="27" spans="1:15">
      <c r="A27" s="454"/>
      <c r="B27" s="457"/>
      <c r="C27" s="56" t="s">
        <v>0</v>
      </c>
      <c r="D27" s="55">
        <v>20338</v>
      </c>
      <c r="E27" s="263">
        <f t="shared" si="1"/>
        <v>31.076001589096354</v>
      </c>
      <c r="F27" s="263">
        <v>90</v>
      </c>
      <c r="G27" s="263">
        <v>8.6999999999999993</v>
      </c>
      <c r="H27" s="263">
        <v>56.6</v>
      </c>
      <c r="I27" s="262">
        <v>49.4</v>
      </c>
      <c r="J27" s="263">
        <v>14.7</v>
      </c>
      <c r="K27" s="263">
        <v>96.4</v>
      </c>
      <c r="L27" s="54">
        <v>19344</v>
      </c>
      <c r="M27" s="53"/>
      <c r="N27" s="52"/>
      <c r="O27" s="51"/>
    </row>
    <row r="28" spans="1:15" ht="12.75" customHeight="1">
      <c r="A28" s="408" t="s">
        <v>5</v>
      </c>
      <c r="B28" s="409"/>
      <c r="C28" s="10" t="s">
        <v>1</v>
      </c>
      <c r="D28" s="15">
        <v>37152</v>
      </c>
      <c r="E28" s="237">
        <f t="shared" si="1"/>
        <v>56.767411300919846</v>
      </c>
      <c r="F28" s="237"/>
      <c r="G28" s="237">
        <v>7.9</v>
      </c>
      <c r="H28" s="237">
        <v>54.5</v>
      </c>
      <c r="I28" s="232">
        <v>49.2</v>
      </c>
      <c r="J28" s="237">
        <v>13</v>
      </c>
      <c r="K28" s="237">
        <v>97</v>
      </c>
      <c r="L28" s="14">
        <v>35603</v>
      </c>
      <c r="M28" s="2"/>
      <c r="N28" s="50"/>
    </row>
    <row r="29" spans="1:15">
      <c r="A29" s="410"/>
      <c r="B29" s="411"/>
      <c r="C29" s="10" t="s">
        <v>2</v>
      </c>
      <c r="D29" s="13">
        <v>7350</v>
      </c>
      <c r="E29" s="235">
        <f t="shared" si="1"/>
        <v>11.230632888182623</v>
      </c>
      <c r="F29" s="235"/>
      <c r="G29" s="235">
        <v>9</v>
      </c>
      <c r="H29" s="235">
        <v>51.2</v>
      </c>
      <c r="I29" s="230">
        <v>48.6</v>
      </c>
      <c r="J29" s="235">
        <v>3.5</v>
      </c>
      <c r="K29" s="235">
        <v>99</v>
      </c>
      <c r="L29" s="12">
        <v>7191</v>
      </c>
      <c r="M29" s="2"/>
      <c r="N29" s="7"/>
    </row>
    <row r="30" spans="1:15">
      <c r="A30" s="412"/>
      <c r="B30" s="413"/>
      <c r="C30" s="10" t="s">
        <v>0</v>
      </c>
      <c r="D30" s="9">
        <v>44502</v>
      </c>
      <c r="E30" s="238">
        <f t="shared" si="1"/>
        <v>67.998044189102473</v>
      </c>
      <c r="F30" s="238">
        <v>83.5</v>
      </c>
      <c r="G30" s="238">
        <v>8.1</v>
      </c>
      <c r="H30" s="238">
        <v>53.9</v>
      </c>
      <c r="I30" s="233">
        <v>49.1</v>
      </c>
      <c r="J30" s="238">
        <v>11.4</v>
      </c>
      <c r="K30" s="238">
        <v>97.3</v>
      </c>
      <c r="L30" s="8">
        <v>42794</v>
      </c>
      <c r="M30" s="3"/>
      <c r="N30" s="7"/>
    </row>
    <row r="31" spans="1:15" ht="12.75" customHeight="1">
      <c r="A31" s="408" t="s">
        <v>4</v>
      </c>
      <c r="B31" s="409"/>
      <c r="C31" s="10" t="s">
        <v>1</v>
      </c>
      <c r="D31" s="48">
        <v>6139</v>
      </c>
      <c r="E31" s="251">
        <f t="shared" si="1"/>
        <v>9.3802524218439629</v>
      </c>
      <c r="F31" s="251"/>
      <c r="G31" s="251">
        <v>26.1</v>
      </c>
      <c r="H31" s="251">
        <v>32.6</v>
      </c>
      <c r="I31" s="242">
        <v>43.1</v>
      </c>
      <c r="J31" s="251">
        <v>0.9</v>
      </c>
      <c r="K31" s="251">
        <v>94</v>
      </c>
      <c r="L31" s="47">
        <v>5772</v>
      </c>
      <c r="M31" s="2"/>
      <c r="N31" s="49"/>
    </row>
    <row r="32" spans="1:15">
      <c r="A32" s="410"/>
      <c r="B32" s="411"/>
      <c r="C32" s="10" t="s">
        <v>2</v>
      </c>
      <c r="D32" s="13">
        <v>1116</v>
      </c>
      <c r="E32" s="235">
        <f t="shared" si="1"/>
        <v>1.7052226262873209</v>
      </c>
      <c r="F32" s="235"/>
      <c r="G32" s="235">
        <v>37.9</v>
      </c>
      <c r="H32" s="235">
        <v>26.5</v>
      </c>
      <c r="I32" s="230">
        <v>40.200000000000003</v>
      </c>
      <c r="J32" s="235">
        <v>0.4</v>
      </c>
      <c r="K32" s="235">
        <v>97.7</v>
      </c>
      <c r="L32" s="12">
        <v>1090</v>
      </c>
      <c r="M32" s="2"/>
    </row>
    <row r="33" spans="1:16">
      <c r="A33" s="412"/>
      <c r="B33" s="413"/>
      <c r="C33" s="10" t="s">
        <v>0</v>
      </c>
      <c r="D33" s="13">
        <v>7255</v>
      </c>
      <c r="E33" s="235">
        <f t="shared" si="1"/>
        <v>11.085475048131284</v>
      </c>
      <c r="F33" s="235">
        <v>84.6</v>
      </c>
      <c r="G33" s="235">
        <v>27.9</v>
      </c>
      <c r="H33" s="235">
        <v>31.6</v>
      </c>
      <c r="I33" s="230">
        <v>42.6</v>
      </c>
      <c r="J33" s="235">
        <v>0.9</v>
      </c>
      <c r="K33" s="235">
        <v>94.6</v>
      </c>
      <c r="L33" s="12">
        <v>6862</v>
      </c>
      <c r="M33" s="2"/>
      <c r="N33" s="6"/>
    </row>
    <row r="34" spans="1:16" ht="12.75" customHeight="1">
      <c r="A34" s="408" t="s">
        <v>21</v>
      </c>
      <c r="B34" s="409"/>
      <c r="C34" s="10" t="s">
        <v>1</v>
      </c>
      <c r="D34" s="48">
        <v>43291</v>
      </c>
      <c r="E34" s="251">
        <f t="shared" si="1"/>
        <v>66.147663722763809</v>
      </c>
      <c r="F34" s="251"/>
      <c r="G34" s="251">
        <v>10.4</v>
      </c>
      <c r="H34" s="251">
        <v>51.4</v>
      </c>
      <c r="I34" s="242">
        <v>48.3</v>
      </c>
      <c r="J34" s="251">
        <v>11.3</v>
      </c>
      <c r="K34" s="251">
        <v>96.6</v>
      </c>
      <c r="L34" s="47">
        <v>41375</v>
      </c>
      <c r="M34" s="2"/>
    </row>
    <row r="35" spans="1:16">
      <c r="A35" s="410"/>
      <c r="B35" s="411"/>
      <c r="C35" s="10" t="s">
        <v>2</v>
      </c>
      <c r="D35" s="13">
        <v>8466</v>
      </c>
      <c r="E35" s="235">
        <f t="shared" si="1"/>
        <v>12.935855514469944</v>
      </c>
      <c r="F35" s="235"/>
      <c r="G35" s="235">
        <v>12.8</v>
      </c>
      <c r="H35" s="235">
        <v>47.9</v>
      </c>
      <c r="I35" s="230">
        <v>47.5</v>
      </c>
      <c r="J35" s="235">
        <v>3</v>
      </c>
      <c r="K35" s="235">
        <v>98.9</v>
      </c>
      <c r="L35" s="12">
        <v>8281</v>
      </c>
      <c r="M35" s="2"/>
    </row>
    <row r="36" spans="1:16">
      <c r="A36" s="412"/>
      <c r="B36" s="413"/>
      <c r="C36" s="10" t="s">
        <v>0</v>
      </c>
      <c r="D36" s="13">
        <v>51757</v>
      </c>
      <c r="E36" s="235">
        <f t="shared" si="1"/>
        <v>79.083519237233745</v>
      </c>
      <c r="F36" s="235">
        <v>83.6</v>
      </c>
      <c r="G36" s="235">
        <v>10.8</v>
      </c>
      <c r="H36" s="235">
        <v>50.8</v>
      </c>
      <c r="I36" s="230">
        <v>48.2</v>
      </c>
      <c r="J36" s="235">
        <v>9.9</v>
      </c>
      <c r="K36" s="235">
        <v>96.9</v>
      </c>
      <c r="L36" s="12">
        <v>49656</v>
      </c>
      <c r="M36" s="3"/>
      <c r="N36" s="6"/>
      <c r="O36" s="6"/>
    </row>
    <row r="37" spans="1:16" ht="12.75" customHeight="1">
      <c r="A37" s="412" t="s">
        <v>20</v>
      </c>
      <c r="B37" s="419"/>
      <c r="C37" s="419"/>
      <c r="D37" s="419"/>
      <c r="E37" s="419"/>
      <c r="F37" s="419"/>
      <c r="G37" s="419"/>
      <c r="H37" s="419"/>
      <c r="I37" s="419"/>
      <c r="J37" s="419"/>
      <c r="K37" s="419"/>
      <c r="L37" s="413"/>
      <c r="M37" s="2"/>
    </row>
    <row r="38" spans="1:16" ht="12.75" customHeight="1">
      <c r="A38" s="374" t="s">
        <v>19</v>
      </c>
      <c r="B38" s="375"/>
      <c r="C38" s="40" t="s">
        <v>1</v>
      </c>
      <c r="D38" s="46">
        <v>49</v>
      </c>
      <c r="E38" s="269">
        <f t="shared" si="1"/>
        <v>7.4870885921217489E-2</v>
      </c>
      <c r="F38" s="269"/>
      <c r="G38" s="269">
        <v>0</v>
      </c>
      <c r="H38" s="269">
        <v>100</v>
      </c>
      <c r="I38" s="264">
        <v>57.3</v>
      </c>
      <c r="J38" s="269">
        <v>6.1</v>
      </c>
      <c r="K38" s="269">
        <v>94.9</v>
      </c>
      <c r="L38" s="45">
        <v>45</v>
      </c>
      <c r="M38" s="2"/>
    </row>
    <row r="39" spans="1:16">
      <c r="A39" s="376"/>
      <c r="B39" s="377"/>
      <c r="C39" s="39" t="s">
        <v>2</v>
      </c>
      <c r="D39" s="44">
        <v>73</v>
      </c>
      <c r="E39" s="270">
        <f t="shared" si="1"/>
        <v>0.11154234024997708</v>
      </c>
      <c r="F39" s="270"/>
      <c r="G39" s="270">
        <v>0</v>
      </c>
      <c r="H39" s="270">
        <v>82.2</v>
      </c>
      <c r="I39" s="265">
        <v>55.3</v>
      </c>
      <c r="J39" s="270">
        <v>2.7</v>
      </c>
      <c r="K39" s="270">
        <v>97.9</v>
      </c>
      <c r="L39" s="43">
        <v>66</v>
      </c>
      <c r="M39" s="2"/>
    </row>
    <row r="40" spans="1:16">
      <c r="A40" s="436"/>
      <c r="B40" s="437"/>
      <c r="C40" s="39" t="s">
        <v>0</v>
      </c>
      <c r="D40" s="42">
        <v>122</v>
      </c>
      <c r="E40" s="271">
        <f t="shared" si="1"/>
        <v>0.18641322617119457</v>
      </c>
      <c r="F40" s="271">
        <v>40.200000000000003</v>
      </c>
      <c r="G40" s="271">
        <v>0</v>
      </c>
      <c r="H40" s="271">
        <v>89.3</v>
      </c>
      <c r="I40" s="266">
        <v>56.1</v>
      </c>
      <c r="J40" s="271">
        <v>4.0999999999999996</v>
      </c>
      <c r="K40" s="271">
        <v>96.7</v>
      </c>
      <c r="L40" s="41">
        <v>110</v>
      </c>
      <c r="M40" s="2"/>
    </row>
    <row r="41" spans="1:16" ht="12.75" customHeight="1">
      <c r="A41" s="408" t="s">
        <v>4</v>
      </c>
      <c r="B41" s="409"/>
      <c r="C41" s="40" t="s">
        <v>1</v>
      </c>
      <c r="D41" s="38">
        <v>129</v>
      </c>
      <c r="E41" s="272">
        <f t="shared" si="1"/>
        <v>0.19710906701708278</v>
      </c>
      <c r="F41" s="272"/>
      <c r="G41" s="272">
        <v>24.8</v>
      </c>
      <c r="H41" s="272">
        <v>38.799999999999997</v>
      </c>
      <c r="I41" s="267">
        <v>44.4</v>
      </c>
      <c r="J41" s="272">
        <v>0</v>
      </c>
      <c r="K41" s="272">
        <v>88.9</v>
      </c>
      <c r="L41" s="38">
        <v>115</v>
      </c>
      <c r="M41" s="2"/>
    </row>
    <row r="42" spans="1:16">
      <c r="A42" s="410"/>
      <c r="B42" s="411"/>
      <c r="C42" s="39" t="s">
        <v>2</v>
      </c>
      <c r="D42" s="38">
        <v>153</v>
      </c>
      <c r="E42" s="272">
        <f t="shared" si="1"/>
        <v>0.23378052134584237</v>
      </c>
      <c r="F42" s="272"/>
      <c r="G42" s="272">
        <v>25.5</v>
      </c>
      <c r="H42" s="272">
        <v>32.700000000000003</v>
      </c>
      <c r="I42" s="267">
        <v>43.5</v>
      </c>
      <c r="J42" s="272">
        <v>0</v>
      </c>
      <c r="K42" s="272">
        <v>97.9</v>
      </c>
      <c r="L42" s="38">
        <v>150</v>
      </c>
      <c r="M42" s="2"/>
    </row>
    <row r="43" spans="1:16">
      <c r="A43" s="412"/>
      <c r="B43" s="413"/>
      <c r="C43" s="39" t="s">
        <v>0</v>
      </c>
      <c r="D43" s="38">
        <v>282</v>
      </c>
      <c r="E43" s="272">
        <f t="shared" si="1"/>
        <v>0.43088958836292512</v>
      </c>
      <c r="F43" s="272">
        <v>45.7</v>
      </c>
      <c r="G43" s="272">
        <v>25.2</v>
      </c>
      <c r="H43" s="272">
        <v>35.5</v>
      </c>
      <c r="I43" s="267">
        <v>43.9</v>
      </c>
      <c r="J43" s="272">
        <v>0</v>
      </c>
      <c r="K43" s="272">
        <v>93.8</v>
      </c>
      <c r="L43" s="38">
        <v>264</v>
      </c>
      <c r="M43" s="2"/>
    </row>
    <row r="44" spans="1:16" ht="12.75" customHeight="1">
      <c r="A44" s="459" t="s">
        <v>18</v>
      </c>
      <c r="B44" s="460"/>
      <c r="C44" s="37" t="s">
        <v>1</v>
      </c>
      <c r="D44" s="36">
        <v>178</v>
      </c>
      <c r="E44" s="250">
        <f t="shared" si="1"/>
        <v>0.2719799529383003</v>
      </c>
      <c r="F44" s="250"/>
      <c r="G44" s="250">
        <v>18</v>
      </c>
      <c r="H44" s="250">
        <v>55.6</v>
      </c>
      <c r="I44" s="241">
        <v>48</v>
      </c>
      <c r="J44" s="250">
        <v>1.7</v>
      </c>
      <c r="K44" s="250">
        <v>90.5</v>
      </c>
      <c r="L44" s="35">
        <v>159</v>
      </c>
      <c r="M44" s="2"/>
    </row>
    <row r="45" spans="1:16">
      <c r="A45" s="450"/>
      <c r="B45" s="451"/>
      <c r="C45" s="32" t="s">
        <v>2</v>
      </c>
      <c r="D45" s="34">
        <v>226</v>
      </c>
      <c r="E45" s="253">
        <f t="shared" si="1"/>
        <v>0.34532286159581949</v>
      </c>
      <c r="F45" s="253"/>
      <c r="G45" s="253">
        <v>17.3</v>
      </c>
      <c r="H45" s="253">
        <v>48.7</v>
      </c>
      <c r="I45" s="243">
        <v>47.3</v>
      </c>
      <c r="J45" s="253">
        <v>0.9</v>
      </c>
      <c r="K45" s="253">
        <v>97.9</v>
      </c>
      <c r="L45" s="33">
        <v>215</v>
      </c>
      <c r="M45" s="2"/>
      <c r="P45" s="6"/>
    </row>
    <row r="46" spans="1:16">
      <c r="A46" s="461"/>
      <c r="B46" s="462"/>
      <c r="C46" s="32" t="s">
        <v>0</v>
      </c>
      <c r="D46" s="31">
        <v>404</v>
      </c>
      <c r="E46" s="273">
        <f t="shared" si="1"/>
        <v>0.61730281453411973</v>
      </c>
      <c r="F46" s="273">
        <v>44.1</v>
      </c>
      <c r="G46" s="273">
        <v>17.600000000000001</v>
      </c>
      <c r="H46" s="273">
        <v>51.7</v>
      </c>
      <c r="I46" s="268">
        <v>47.6</v>
      </c>
      <c r="J46" s="273">
        <v>1.2</v>
      </c>
      <c r="K46" s="273">
        <v>94.6</v>
      </c>
      <c r="L46" s="30">
        <v>375</v>
      </c>
      <c r="M46" s="29"/>
    </row>
    <row r="47" spans="1:16" s="158" customFormat="1">
      <c r="A47" s="435" t="s">
        <v>97</v>
      </c>
      <c r="B47" s="435"/>
      <c r="C47" s="435"/>
      <c r="D47" s="435"/>
      <c r="E47" s="435"/>
      <c r="F47" s="435"/>
      <c r="G47" s="435"/>
      <c r="H47" s="435"/>
      <c r="I47" s="435"/>
      <c r="J47" s="435"/>
      <c r="K47" s="435"/>
      <c r="L47" s="435"/>
      <c r="M47" s="157"/>
    </row>
    <row r="48" spans="1:16" s="2" customFormat="1" ht="25.5" customHeight="1">
      <c r="A48" s="406" t="s">
        <v>148</v>
      </c>
      <c r="B48" s="407"/>
      <c r="C48" s="407"/>
      <c r="D48" s="407"/>
      <c r="E48" s="407"/>
      <c r="F48" s="407"/>
      <c r="G48" s="407"/>
      <c r="H48" s="407"/>
      <c r="I48" s="407"/>
      <c r="J48" s="407"/>
      <c r="K48" s="407"/>
      <c r="L48" s="407"/>
      <c r="N48" s="5"/>
    </row>
    <row r="49" spans="1:13" s="2" customFormat="1">
      <c r="A49" s="4" t="s">
        <v>103</v>
      </c>
      <c r="B49" s="28"/>
      <c r="C49" s="28"/>
      <c r="D49" s="28"/>
      <c r="E49" s="28"/>
      <c r="F49" s="28"/>
      <c r="G49" s="28"/>
      <c r="H49" s="28"/>
      <c r="I49" s="28"/>
      <c r="J49" s="28"/>
      <c r="K49" s="28"/>
      <c r="L49" s="28"/>
    </row>
    <row r="50" spans="1:13" s="2" customFormat="1">
      <c r="B50" s="28"/>
      <c r="C50" s="28"/>
      <c r="D50" s="28"/>
      <c r="E50" s="28"/>
      <c r="F50" s="28"/>
      <c r="G50" s="28"/>
      <c r="H50" s="28"/>
      <c r="I50" s="28"/>
      <c r="J50" s="28"/>
      <c r="K50" s="28"/>
      <c r="L50" s="28"/>
    </row>
    <row r="51" spans="1:13" s="2" customFormat="1">
      <c r="A51" s="27" t="s">
        <v>127</v>
      </c>
      <c r="B51" s="26"/>
      <c r="C51" s="25"/>
      <c r="D51" s="23"/>
      <c r="E51" s="24"/>
      <c r="F51" s="24"/>
      <c r="G51" s="24"/>
      <c r="H51" s="24"/>
      <c r="I51" s="24"/>
      <c r="J51" s="24"/>
      <c r="K51" s="24"/>
      <c r="L51" s="23"/>
    </row>
    <row r="52" spans="1:13" ht="45">
      <c r="A52" s="441"/>
      <c r="B52" s="442"/>
      <c r="C52" s="443"/>
      <c r="D52" s="206" t="s">
        <v>29</v>
      </c>
      <c r="E52" s="206" t="s">
        <v>17</v>
      </c>
      <c r="F52" s="206" t="s">
        <v>131</v>
      </c>
      <c r="G52" s="206" t="s">
        <v>132</v>
      </c>
      <c r="H52" s="206" t="s">
        <v>133</v>
      </c>
      <c r="I52" s="206" t="s">
        <v>16</v>
      </c>
      <c r="J52" s="206" t="s">
        <v>134</v>
      </c>
      <c r="K52" s="206" t="s">
        <v>33</v>
      </c>
      <c r="L52" s="206" t="s">
        <v>15</v>
      </c>
      <c r="M52" s="2"/>
    </row>
    <row r="53" spans="1:13">
      <c r="A53" s="361" t="s">
        <v>14</v>
      </c>
      <c r="B53" s="362"/>
      <c r="C53" s="362"/>
      <c r="D53" s="362"/>
      <c r="E53" s="362"/>
      <c r="F53" s="362"/>
      <c r="G53" s="362"/>
      <c r="H53" s="362"/>
      <c r="I53" s="362"/>
      <c r="J53" s="362"/>
      <c r="K53" s="362"/>
      <c r="L53" s="363"/>
      <c r="M53" s="2"/>
    </row>
    <row r="54" spans="1:13">
      <c r="A54" s="420" t="s">
        <v>13</v>
      </c>
      <c r="B54" s="420" t="s">
        <v>12</v>
      </c>
      <c r="C54" s="20" t="s">
        <v>2</v>
      </c>
      <c r="D54" s="22">
        <v>758</v>
      </c>
      <c r="E54" s="245">
        <f t="shared" ref="E54:E80" si="2">D54/$D$11*100</f>
        <v>1.1582067658833235</v>
      </c>
      <c r="F54" s="245"/>
      <c r="G54" s="245">
        <v>1.3</v>
      </c>
      <c r="H54" s="245">
        <v>80.5</v>
      </c>
      <c r="I54" s="239">
        <v>55.8</v>
      </c>
      <c r="J54" s="245">
        <v>34</v>
      </c>
      <c r="K54" s="245">
        <v>92.6</v>
      </c>
      <c r="L54" s="21">
        <v>699</v>
      </c>
      <c r="M54" s="2"/>
    </row>
    <row r="55" spans="1:13" ht="12.75" customHeight="1">
      <c r="A55" s="421"/>
      <c r="B55" s="421"/>
      <c r="C55" s="20" t="s">
        <v>1</v>
      </c>
      <c r="D55" s="19">
        <v>31</v>
      </c>
      <c r="E55" s="234">
        <f t="shared" si="2"/>
        <v>4.73672951746478E-2</v>
      </c>
      <c r="F55" s="234"/>
      <c r="G55" s="234">
        <v>9.6999999999999993</v>
      </c>
      <c r="H55" s="234">
        <v>67.7</v>
      </c>
      <c r="I55" s="229">
        <v>53.1</v>
      </c>
      <c r="J55" s="234">
        <v>16.100000000000001</v>
      </c>
      <c r="K55" s="234">
        <v>97.4</v>
      </c>
      <c r="L55" s="18">
        <v>30</v>
      </c>
      <c r="M55" s="2"/>
    </row>
    <row r="56" spans="1:13">
      <c r="A56" s="421"/>
      <c r="B56" s="423"/>
      <c r="C56" s="20" t="s">
        <v>0</v>
      </c>
      <c r="D56" s="19">
        <v>789</v>
      </c>
      <c r="E56" s="234">
        <f t="shared" si="2"/>
        <v>1.2055740610579715</v>
      </c>
      <c r="F56" s="234">
        <v>96.1</v>
      </c>
      <c r="G56" s="234">
        <v>1.6</v>
      </c>
      <c r="H56" s="234">
        <v>80</v>
      </c>
      <c r="I56" s="229">
        <v>55.7</v>
      </c>
      <c r="J56" s="234">
        <v>33.299999999999997</v>
      </c>
      <c r="K56" s="234">
        <v>92.7</v>
      </c>
      <c r="L56" s="18">
        <v>729</v>
      </c>
      <c r="M56" s="2"/>
    </row>
    <row r="57" spans="1:13">
      <c r="A57" s="421"/>
      <c r="B57" s="424" t="s">
        <v>11</v>
      </c>
      <c r="C57" s="20" t="s">
        <v>2</v>
      </c>
      <c r="D57" s="19">
        <v>7317</v>
      </c>
      <c r="E57" s="234">
        <f t="shared" si="2"/>
        <v>11.180209638480578</v>
      </c>
      <c r="F57" s="234"/>
      <c r="G57" s="234">
        <v>8</v>
      </c>
      <c r="H57" s="234">
        <v>50.4</v>
      </c>
      <c r="I57" s="229">
        <v>49</v>
      </c>
      <c r="J57" s="234">
        <v>28.7</v>
      </c>
      <c r="K57" s="234">
        <v>93.2</v>
      </c>
      <c r="L57" s="18">
        <v>6715</v>
      </c>
      <c r="M57" s="2"/>
    </row>
    <row r="58" spans="1:13" ht="12.75" customHeight="1">
      <c r="A58" s="421"/>
      <c r="B58" s="421"/>
      <c r="C58" s="20" t="s">
        <v>1</v>
      </c>
      <c r="D58" s="19">
        <v>303</v>
      </c>
      <c r="E58" s="234">
        <f t="shared" si="2"/>
        <v>0.46297711090058974</v>
      </c>
      <c r="F58" s="234"/>
      <c r="G58" s="234">
        <v>6.3</v>
      </c>
      <c r="H58" s="234">
        <v>57.4</v>
      </c>
      <c r="I58" s="229">
        <v>49.9</v>
      </c>
      <c r="J58" s="234">
        <v>8.6</v>
      </c>
      <c r="K58" s="234">
        <v>97.3</v>
      </c>
      <c r="L58" s="18">
        <v>290</v>
      </c>
      <c r="M58" s="2"/>
    </row>
    <row r="59" spans="1:13">
      <c r="A59" s="421"/>
      <c r="B59" s="423"/>
      <c r="C59" s="20" t="s">
        <v>0</v>
      </c>
      <c r="D59" s="19">
        <v>7620</v>
      </c>
      <c r="E59" s="234">
        <f t="shared" si="2"/>
        <v>11.643186749381169</v>
      </c>
      <c r="F59" s="234">
        <v>96</v>
      </c>
      <c r="G59" s="234">
        <v>7.9</v>
      </c>
      <c r="H59" s="234">
        <v>50.7</v>
      </c>
      <c r="I59" s="229">
        <v>49</v>
      </c>
      <c r="J59" s="234">
        <v>27.9</v>
      </c>
      <c r="K59" s="234">
        <v>93.3</v>
      </c>
      <c r="L59" s="18">
        <v>7005</v>
      </c>
      <c r="M59" s="2"/>
    </row>
    <row r="60" spans="1:13">
      <c r="A60" s="421"/>
      <c r="B60" s="430" t="s">
        <v>10</v>
      </c>
      <c r="C60" s="20" t="s">
        <v>2</v>
      </c>
      <c r="D60" s="19">
        <v>2675</v>
      </c>
      <c r="E60" s="234">
        <f t="shared" si="2"/>
        <v>4.0873391803929957</v>
      </c>
      <c r="F60" s="234"/>
      <c r="G60" s="234">
        <v>15.6</v>
      </c>
      <c r="H60" s="234">
        <v>38.799999999999997</v>
      </c>
      <c r="I60" s="229">
        <v>45.7</v>
      </c>
      <c r="J60" s="234">
        <v>28.8</v>
      </c>
      <c r="K60" s="234">
        <v>93.8</v>
      </c>
      <c r="L60" s="18">
        <v>2486</v>
      </c>
      <c r="M60" s="2"/>
    </row>
    <row r="61" spans="1:13">
      <c r="A61" s="421"/>
      <c r="B61" s="421"/>
      <c r="C61" s="20" t="s">
        <v>1</v>
      </c>
      <c r="D61" s="19">
        <v>125</v>
      </c>
      <c r="E61" s="234">
        <f t="shared" si="2"/>
        <v>0.19099715796228953</v>
      </c>
      <c r="F61" s="234"/>
      <c r="G61" s="234">
        <v>12</v>
      </c>
      <c r="H61" s="234">
        <v>32.799999999999997</v>
      </c>
      <c r="I61" s="229">
        <v>45.3</v>
      </c>
      <c r="J61" s="234">
        <v>7.2</v>
      </c>
      <c r="K61" s="234">
        <v>98.9</v>
      </c>
      <c r="L61" s="18">
        <v>124</v>
      </c>
      <c r="M61" s="2"/>
    </row>
    <row r="62" spans="1:13">
      <c r="A62" s="421"/>
      <c r="B62" s="431"/>
      <c r="C62" s="20" t="s">
        <v>0</v>
      </c>
      <c r="D62" s="19">
        <v>2800</v>
      </c>
      <c r="E62" s="234">
        <f t="shared" si="2"/>
        <v>4.2783363383552855</v>
      </c>
      <c r="F62" s="234">
        <v>95.5</v>
      </c>
      <c r="G62" s="234">
        <v>15.4</v>
      </c>
      <c r="H62" s="234">
        <v>38.6</v>
      </c>
      <c r="I62" s="229">
        <v>45.7</v>
      </c>
      <c r="J62" s="234">
        <v>27.9</v>
      </c>
      <c r="K62" s="234">
        <v>94</v>
      </c>
      <c r="L62" s="18">
        <v>2609</v>
      </c>
      <c r="M62" s="2"/>
    </row>
    <row r="63" spans="1:13">
      <c r="A63" s="421"/>
      <c r="B63" s="424" t="s">
        <v>9</v>
      </c>
      <c r="C63" s="20" t="s">
        <v>2</v>
      </c>
      <c r="D63" s="19">
        <v>352</v>
      </c>
      <c r="E63" s="234">
        <f t="shared" si="2"/>
        <v>0.53784799682180728</v>
      </c>
      <c r="F63" s="234"/>
      <c r="G63" s="234">
        <v>1.4</v>
      </c>
      <c r="H63" s="234">
        <v>71</v>
      </c>
      <c r="I63" s="229">
        <v>53.7</v>
      </c>
      <c r="J63" s="234">
        <v>9.1</v>
      </c>
      <c r="K63" s="234">
        <v>97.9</v>
      </c>
      <c r="L63" s="18">
        <v>338</v>
      </c>
      <c r="M63" s="2"/>
    </row>
    <row r="64" spans="1:13">
      <c r="A64" s="421"/>
      <c r="B64" s="421"/>
      <c r="C64" s="20" t="s">
        <v>1</v>
      </c>
      <c r="D64" s="19">
        <v>22</v>
      </c>
      <c r="E64" s="234">
        <f t="shared" si="2"/>
        <v>3.3615499801362955E-2</v>
      </c>
      <c r="F64" s="234"/>
      <c r="G64" s="234">
        <v>0</v>
      </c>
      <c r="H64" s="234">
        <v>54.5</v>
      </c>
      <c r="I64" s="229">
        <v>51.4</v>
      </c>
      <c r="J64" s="234">
        <v>0</v>
      </c>
      <c r="K64" s="234">
        <v>100</v>
      </c>
      <c r="L64" s="18">
        <v>22</v>
      </c>
      <c r="M64" s="2"/>
    </row>
    <row r="65" spans="1:17">
      <c r="A65" s="421"/>
      <c r="B65" s="423"/>
      <c r="C65" s="20" t="s">
        <v>0</v>
      </c>
      <c r="D65" s="19">
        <v>374</v>
      </c>
      <c r="E65" s="234">
        <f t="shared" si="2"/>
        <v>0.57146349662317031</v>
      </c>
      <c r="F65" s="234">
        <v>94.1</v>
      </c>
      <c r="G65" s="234">
        <v>1.3</v>
      </c>
      <c r="H65" s="234">
        <v>70.099999999999994</v>
      </c>
      <c r="I65" s="229">
        <v>53.5</v>
      </c>
      <c r="J65" s="234">
        <v>8.6</v>
      </c>
      <c r="K65" s="234">
        <v>98.1</v>
      </c>
      <c r="L65" s="18">
        <v>360</v>
      </c>
      <c r="M65" s="2"/>
    </row>
    <row r="66" spans="1:17">
      <c r="A66" s="421"/>
      <c r="B66" s="428" t="s">
        <v>8</v>
      </c>
      <c r="C66" s="10" t="s">
        <v>2</v>
      </c>
      <c r="D66" s="13">
        <v>11102</v>
      </c>
      <c r="E66" s="235">
        <f t="shared" si="2"/>
        <v>16.963603581578706</v>
      </c>
      <c r="F66" s="235"/>
      <c r="G66" s="235">
        <v>9.1999999999999993</v>
      </c>
      <c r="H66" s="235">
        <v>50.3</v>
      </c>
      <c r="I66" s="230">
        <v>48.8</v>
      </c>
      <c r="J66" s="235">
        <v>28.5</v>
      </c>
      <c r="K66" s="235">
        <v>93.4</v>
      </c>
      <c r="L66" s="12">
        <v>10237</v>
      </c>
      <c r="M66" s="2"/>
    </row>
    <row r="67" spans="1:17" ht="12.75" customHeight="1">
      <c r="A67" s="421"/>
      <c r="B67" s="426"/>
      <c r="C67" s="10" t="s">
        <v>1</v>
      </c>
      <c r="D67" s="13">
        <v>481</v>
      </c>
      <c r="E67" s="235">
        <f t="shared" si="2"/>
        <v>0.73495706383889003</v>
      </c>
      <c r="F67" s="235"/>
      <c r="G67" s="235">
        <v>7.7</v>
      </c>
      <c r="H67" s="235">
        <v>51.6</v>
      </c>
      <c r="I67" s="230">
        <v>49</v>
      </c>
      <c r="J67" s="235">
        <v>8.3000000000000007</v>
      </c>
      <c r="K67" s="235">
        <v>97.9</v>
      </c>
      <c r="L67" s="12">
        <v>466</v>
      </c>
      <c r="M67" s="2"/>
      <c r="N67" s="17"/>
      <c r="O67" s="11"/>
      <c r="P67" s="11"/>
      <c r="Q67" s="11"/>
    </row>
    <row r="68" spans="1:17">
      <c r="A68" s="422"/>
      <c r="B68" s="429"/>
      <c r="C68" s="10" t="s">
        <v>0</v>
      </c>
      <c r="D68" s="13">
        <v>11583</v>
      </c>
      <c r="E68" s="235">
        <f t="shared" si="2"/>
        <v>17.698560645417597</v>
      </c>
      <c r="F68" s="235">
        <v>95.8</v>
      </c>
      <c r="G68" s="235">
        <v>9.1</v>
      </c>
      <c r="H68" s="235">
        <v>50.4</v>
      </c>
      <c r="I68" s="230">
        <v>48.8</v>
      </c>
      <c r="J68" s="235">
        <v>27.6</v>
      </c>
      <c r="K68" s="235">
        <v>93.6</v>
      </c>
      <c r="L68" s="12">
        <v>10703</v>
      </c>
      <c r="M68" s="3"/>
      <c r="N68" s="16"/>
      <c r="O68" s="11"/>
      <c r="P68" s="11"/>
      <c r="Q68" s="11"/>
    </row>
    <row r="69" spans="1:17">
      <c r="A69" s="414" t="s">
        <v>7</v>
      </c>
      <c r="B69" s="416" t="s">
        <v>6</v>
      </c>
      <c r="C69" s="10" t="s">
        <v>2</v>
      </c>
      <c r="D69" s="13">
        <v>40</v>
      </c>
      <c r="E69" s="235">
        <f t="shared" si="2"/>
        <v>6.1119090547932645E-2</v>
      </c>
      <c r="F69" s="235"/>
      <c r="G69" s="235">
        <v>0</v>
      </c>
      <c r="H69" s="235">
        <v>50</v>
      </c>
      <c r="I69" s="230">
        <v>50.2</v>
      </c>
      <c r="J69" s="235">
        <v>25</v>
      </c>
      <c r="K69" s="235">
        <v>96.4</v>
      </c>
      <c r="L69" s="12">
        <v>38</v>
      </c>
      <c r="M69" s="2"/>
      <c r="N69" s="6"/>
    </row>
    <row r="70" spans="1:17" ht="12.75" customHeight="1">
      <c r="A70" s="414"/>
      <c r="B70" s="417"/>
      <c r="C70" s="10" t="s">
        <v>1</v>
      </c>
      <c r="D70" s="13">
        <v>0</v>
      </c>
      <c r="E70" s="235">
        <f t="shared" si="2"/>
        <v>0</v>
      </c>
      <c r="F70" s="235"/>
      <c r="G70" s="235"/>
      <c r="H70" s="235"/>
      <c r="I70" s="230"/>
      <c r="J70" s="235"/>
      <c r="K70" s="235"/>
      <c r="L70" s="12"/>
      <c r="M70" s="2"/>
    </row>
    <row r="71" spans="1:17">
      <c r="A71" s="415"/>
      <c r="B71" s="418"/>
      <c r="C71" s="10" t="s">
        <v>0</v>
      </c>
      <c r="D71" s="13">
        <v>40</v>
      </c>
      <c r="E71" s="235">
        <f t="shared" si="2"/>
        <v>6.1119090547932645E-2</v>
      </c>
      <c r="F71" s="235">
        <v>100</v>
      </c>
      <c r="G71" s="235">
        <v>0</v>
      </c>
      <c r="H71" s="235">
        <v>50</v>
      </c>
      <c r="I71" s="230">
        <v>50.2</v>
      </c>
      <c r="J71" s="235">
        <v>25</v>
      </c>
      <c r="K71" s="235">
        <v>96.4</v>
      </c>
      <c r="L71" s="12">
        <v>38</v>
      </c>
      <c r="M71" s="2"/>
    </row>
    <row r="72" spans="1:17">
      <c r="A72" s="408" t="s">
        <v>5</v>
      </c>
      <c r="B72" s="409"/>
      <c r="C72" s="10" t="s">
        <v>2</v>
      </c>
      <c r="D72" s="9">
        <v>11142</v>
      </c>
      <c r="E72" s="238">
        <f t="shared" si="2"/>
        <v>17.024722672126639</v>
      </c>
      <c r="F72" s="238"/>
      <c r="G72" s="238">
        <v>9.1</v>
      </c>
      <c r="H72" s="238">
        <v>50.3</v>
      </c>
      <c r="I72" s="233">
        <v>48.8</v>
      </c>
      <c r="J72" s="238">
        <v>28.5</v>
      </c>
      <c r="K72" s="238">
        <v>93.4</v>
      </c>
      <c r="L72" s="8">
        <v>10274</v>
      </c>
      <c r="M72" s="2"/>
    </row>
    <row r="73" spans="1:17" ht="12.75" customHeight="1">
      <c r="A73" s="410"/>
      <c r="B73" s="411"/>
      <c r="C73" s="10" t="s">
        <v>1</v>
      </c>
      <c r="D73" s="15">
        <v>481</v>
      </c>
      <c r="E73" s="237">
        <f t="shared" si="2"/>
        <v>0.73495706383889003</v>
      </c>
      <c r="F73" s="237"/>
      <c r="G73" s="237">
        <v>7.7</v>
      </c>
      <c r="H73" s="237">
        <v>51.6</v>
      </c>
      <c r="I73" s="232">
        <v>49</v>
      </c>
      <c r="J73" s="237">
        <v>8.3000000000000007</v>
      </c>
      <c r="K73" s="237">
        <v>97.9</v>
      </c>
      <c r="L73" s="14">
        <v>466</v>
      </c>
      <c r="M73" s="2"/>
    </row>
    <row r="74" spans="1:17">
      <c r="A74" s="412"/>
      <c r="B74" s="413"/>
      <c r="C74" s="10" t="s">
        <v>0</v>
      </c>
      <c r="D74" s="13">
        <v>11623</v>
      </c>
      <c r="E74" s="235">
        <f t="shared" si="2"/>
        <v>17.759679735965527</v>
      </c>
      <c r="F74" s="235">
        <v>95.9</v>
      </c>
      <c r="G74" s="235">
        <v>9.1</v>
      </c>
      <c r="H74" s="235">
        <v>50.4</v>
      </c>
      <c r="I74" s="230">
        <v>48.8</v>
      </c>
      <c r="J74" s="235">
        <v>27.6</v>
      </c>
      <c r="K74" s="235">
        <v>93.6</v>
      </c>
      <c r="L74" s="12">
        <v>10740</v>
      </c>
      <c r="M74" s="3"/>
    </row>
    <row r="75" spans="1:17">
      <c r="A75" s="408" t="s">
        <v>4</v>
      </c>
      <c r="B75" s="409"/>
      <c r="C75" s="10" t="s">
        <v>2</v>
      </c>
      <c r="D75" s="9">
        <v>1550</v>
      </c>
      <c r="E75" s="238">
        <f t="shared" si="2"/>
        <v>2.3683647587323899</v>
      </c>
      <c r="F75" s="238"/>
      <c r="G75" s="238">
        <v>29.9</v>
      </c>
      <c r="H75" s="238">
        <v>26.3</v>
      </c>
      <c r="I75" s="233">
        <v>41.8</v>
      </c>
      <c r="J75" s="238">
        <v>3.7</v>
      </c>
      <c r="K75" s="238">
        <v>83.4</v>
      </c>
      <c r="L75" s="8">
        <v>1293</v>
      </c>
      <c r="M75" s="2"/>
    </row>
    <row r="76" spans="1:17" ht="12.75" customHeight="1">
      <c r="A76" s="410"/>
      <c r="B76" s="411"/>
      <c r="C76" s="10" t="s">
        <v>1</v>
      </c>
      <c r="D76" s="15">
        <v>112</v>
      </c>
      <c r="E76" s="237">
        <f t="shared" si="2"/>
        <v>0.17113345353421142</v>
      </c>
      <c r="F76" s="237"/>
      <c r="G76" s="237">
        <v>25.9</v>
      </c>
      <c r="H76" s="237">
        <v>42.9</v>
      </c>
      <c r="I76" s="232">
        <v>46.6</v>
      </c>
      <c r="J76" s="237">
        <v>0.9</v>
      </c>
      <c r="K76" s="237">
        <v>87.7</v>
      </c>
      <c r="L76" s="14">
        <v>98</v>
      </c>
      <c r="M76" s="2"/>
    </row>
    <row r="77" spans="1:17">
      <c r="A77" s="412"/>
      <c r="B77" s="413"/>
      <c r="C77" s="10" t="s">
        <v>0</v>
      </c>
      <c r="D77" s="13">
        <v>1662</v>
      </c>
      <c r="E77" s="235">
        <f t="shared" si="2"/>
        <v>2.5394982122666017</v>
      </c>
      <c r="F77" s="235">
        <v>93.3</v>
      </c>
      <c r="G77" s="235">
        <v>29.7</v>
      </c>
      <c r="H77" s="235">
        <v>27.4</v>
      </c>
      <c r="I77" s="230">
        <v>42.2</v>
      </c>
      <c r="J77" s="235">
        <v>3.5</v>
      </c>
      <c r="K77" s="235">
        <v>83.7</v>
      </c>
      <c r="L77" s="12">
        <v>1391</v>
      </c>
      <c r="M77" s="2"/>
      <c r="O77" s="160"/>
    </row>
    <row r="78" spans="1:17" ht="12.75" customHeight="1">
      <c r="A78" s="408" t="s">
        <v>3</v>
      </c>
      <c r="B78" s="409"/>
      <c r="C78" s="10" t="s">
        <v>2</v>
      </c>
      <c r="D78" s="9">
        <v>12692</v>
      </c>
      <c r="E78" s="238">
        <f t="shared" si="2"/>
        <v>19.39308743085903</v>
      </c>
      <c r="F78" s="238"/>
      <c r="G78" s="238">
        <v>11.7</v>
      </c>
      <c r="H78" s="238">
        <v>47.4</v>
      </c>
      <c r="I78" s="233">
        <v>48</v>
      </c>
      <c r="J78" s="238">
        <v>25.4</v>
      </c>
      <c r="K78" s="238">
        <v>92.2</v>
      </c>
      <c r="L78" s="8">
        <v>11567</v>
      </c>
      <c r="M78" s="2"/>
    </row>
    <row r="79" spans="1:17" ht="12.75" customHeight="1">
      <c r="A79" s="410"/>
      <c r="B79" s="411"/>
      <c r="C79" s="10" t="s">
        <v>1</v>
      </c>
      <c r="D79" s="15">
        <v>593</v>
      </c>
      <c r="E79" s="237">
        <f t="shared" si="2"/>
        <v>0.90609051737310153</v>
      </c>
      <c r="F79" s="237"/>
      <c r="G79" s="237">
        <v>11.1</v>
      </c>
      <c r="H79" s="237">
        <v>49.9</v>
      </c>
      <c r="I79" s="232">
        <v>48.5</v>
      </c>
      <c r="J79" s="237">
        <v>6.9</v>
      </c>
      <c r="K79" s="237">
        <v>95.9</v>
      </c>
      <c r="L79" s="14">
        <v>564</v>
      </c>
      <c r="M79" s="2"/>
      <c r="O79" s="11"/>
    </row>
    <row r="80" spans="1:17">
      <c r="A80" s="412"/>
      <c r="B80" s="413"/>
      <c r="C80" s="10" t="s">
        <v>0</v>
      </c>
      <c r="D80" s="13">
        <v>13285</v>
      </c>
      <c r="E80" s="235">
        <f t="shared" si="2"/>
        <v>20.299177948232131</v>
      </c>
      <c r="F80" s="235">
        <v>95.5</v>
      </c>
      <c r="G80" s="235">
        <v>11.6</v>
      </c>
      <c r="H80" s="235">
        <v>47.5</v>
      </c>
      <c r="I80" s="230">
        <v>48</v>
      </c>
      <c r="J80" s="235">
        <v>24.6</v>
      </c>
      <c r="K80" s="235">
        <v>92.4</v>
      </c>
      <c r="L80" s="12">
        <v>12131</v>
      </c>
      <c r="N80" s="6"/>
      <c r="O80" s="7"/>
      <c r="P80" s="6"/>
    </row>
    <row r="81" spans="1:13" s="158" customFormat="1">
      <c r="A81" s="435" t="s">
        <v>97</v>
      </c>
      <c r="B81" s="435"/>
      <c r="C81" s="435"/>
      <c r="D81" s="435"/>
      <c r="E81" s="435"/>
      <c r="F81" s="435"/>
      <c r="G81" s="435"/>
      <c r="H81" s="435"/>
      <c r="I81" s="435"/>
      <c r="J81" s="435"/>
      <c r="K81" s="435"/>
      <c r="L81" s="435"/>
      <c r="M81" s="157"/>
    </row>
    <row r="82" spans="1:13" s="2" customFormat="1" ht="29.45" customHeight="1">
      <c r="A82" s="406" t="s">
        <v>148</v>
      </c>
      <c r="B82" s="407"/>
      <c r="C82" s="407"/>
      <c r="D82" s="407"/>
      <c r="E82" s="407"/>
      <c r="F82" s="407"/>
      <c r="G82" s="407"/>
      <c r="H82" s="407"/>
      <c r="I82" s="407"/>
      <c r="J82" s="407"/>
      <c r="K82" s="407"/>
      <c r="L82" s="407"/>
    </row>
    <row r="83" spans="1:13" s="2" customFormat="1">
      <c r="A83" s="4" t="s">
        <v>98</v>
      </c>
      <c r="D83" s="3"/>
    </row>
    <row r="84" spans="1:13" s="2" customFormat="1"/>
    <row r="85" spans="1:13" s="2" customFormat="1"/>
    <row r="86" spans="1:13" s="2" customFormat="1">
      <c r="E86" s="53"/>
    </row>
    <row r="87" spans="1:13" s="2" customFormat="1"/>
    <row r="88" spans="1:13" s="2" customFormat="1"/>
    <row r="89" spans="1:13" s="2" customFormat="1"/>
  </sheetData>
  <mergeCells count="38">
    <mergeCell ref="A2:C2"/>
    <mergeCell ref="A17:C17"/>
    <mergeCell ref="A52:C52"/>
    <mergeCell ref="A47:L47"/>
    <mergeCell ref="A12:L12"/>
    <mergeCell ref="A3:B5"/>
    <mergeCell ref="A6:B8"/>
    <mergeCell ref="A9:B11"/>
    <mergeCell ref="A41:B43"/>
    <mergeCell ref="A28:B30"/>
    <mergeCell ref="A22:A24"/>
    <mergeCell ref="B22:B24"/>
    <mergeCell ref="A25:A27"/>
    <mergeCell ref="B25:B27"/>
    <mergeCell ref="A44:B46"/>
    <mergeCell ref="B19:B21"/>
    <mergeCell ref="A81:L81"/>
    <mergeCell ref="A82:L82"/>
    <mergeCell ref="A38:B40"/>
    <mergeCell ref="A34:B36"/>
    <mergeCell ref="A31:B33"/>
    <mergeCell ref="B63:B65"/>
    <mergeCell ref="A48:L48"/>
    <mergeCell ref="A13:L13"/>
    <mergeCell ref="A78:B80"/>
    <mergeCell ref="A69:A71"/>
    <mergeCell ref="B69:B71"/>
    <mergeCell ref="A72:B74"/>
    <mergeCell ref="A75:B77"/>
    <mergeCell ref="A37:L37"/>
    <mergeCell ref="A54:A68"/>
    <mergeCell ref="B54:B56"/>
    <mergeCell ref="B57:B59"/>
    <mergeCell ref="A19:A21"/>
    <mergeCell ref="B66:B68"/>
    <mergeCell ref="A53:L53"/>
    <mergeCell ref="B60:B62"/>
    <mergeCell ref="A18:L18"/>
  </mergeCells>
  <pageMargins left="0.25" right="0.25"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9" zoomScaleNormal="100" workbookViewId="0">
      <selection sqref="A1:F1"/>
    </sheetView>
  </sheetViews>
  <sheetFormatPr baseColWidth="10" defaultRowHeight="12.75"/>
  <cols>
    <col min="1" max="1" width="9" bestFit="1" customWidth="1"/>
    <col min="2" max="2" width="15.85546875" customWidth="1"/>
    <col min="5" max="5" width="9.140625" bestFit="1" customWidth="1"/>
    <col min="6" max="6" width="9" bestFit="1" customWidth="1"/>
    <col min="7" max="7" width="9.140625" customWidth="1"/>
    <col min="8" max="8" width="9.5703125" customWidth="1"/>
    <col min="9" max="9" width="5.42578125" bestFit="1" customWidth="1"/>
    <col min="10" max="10" width="12.7109375" customWidth="1"/>
  </cols>
  <sheetData>
    <row r="1" spans="1:8" s="71" customFormat="1" ht="27" customHeight="1">
      <c r="A1" s="463" t="s">
        <v>124</v>
      </c>
      <c r="B1" s="463"/>
      <c r="C1" s="463"/>
      <c r="D1" s="463"/>
      <c r="E1" s="463"/>
      <c r="F1" s="463"/>
    </row>
    <row r="2" spans="1:8" s="71" customFormat="1" ht="27" customHeight="1">
      <c r="B2" s="74"/>
    </row>
    <row r="3" spans="1:8" s="71" customFormat="1" ht="27" customHeight="1"/>
    <row r="4" spans="1:8" s="71" customFormat="1" ht="27" customHeight="1"/>
    <row r="5" spans="1:8" s="71" customFormat="1" ht="27" customHeight="1"/>
    <row r="6" spans="1:8" s="71" customFormat="1"/>
    <row r="7" spans="1:8" s="71" customFormat="1">
      <c r="H7" s="83"/>
    </row>
    <row r="8" spans="1:8" s="71" customFormat="1"/>
    <row r="9" spans="1:8" s="71" customFormat="1"/>
    <row r="10" spans="1:8" s="71" customFormat="1"/>
    <row r="11" spans="1:8" s="71" customFormat="1"/>
    <row r="12" spans="1:8" s="71" customFormat="1"/>
    <row r="13" spans="1:8" s="71" customFormat="1"/>
    <row r="14" spans="1:8" s="71" customFormat="1"/>
    <row r="15" spans="1:8" s="71" customFormat="1"/>
    <row r="16" spans="1:8" s="71" customFormat="1"/>
    <row r="17" spans="1:11" s="71" customFormat="1"/>
    <row r="18" spans="1:11" s="71" customFormat="1"/>
    <row r="19" spans="1:11" s="71" customFormat="1"/>
    <row r="20" spans="1:11" s="71" customFormat="1"/>
    <row r="21" spans="1:11" s="71" customFormat="1"/>
    <row r="22" spans="1:11" s="71" customFormat="1"/>
    <row r="23" spans="1:11" s="71" customFormat="1"/>
    <row r="24" spans="1:11" s="71" customFormat="1"/>
    <row r="25" spans="1:11" s="71" customFormat="1">
      <c r="A25" s="121" t="s">
        <v>97</v>
      </c>
      <c r="F25" s="150"/>
    </row>
    <row r="26" spans="1:11" s="71" customFormat="1" ht="39" customHeight="1">
      <c r="A26" s="343" t="s">
        <v>104</v>
      </c>
      <c r="B26" s="343"/>
      <c r="C26" s="343"/>
      <c r="D26" s="343"/>
      <c r="E26" s="343"/>
      <c r="F26" s="343"/>
      <c r="G26" s="149"/>
      <c r="H26" s="149"/>
      <c r="I26" s="149"/>
      <c r="J26" s="149"/>
    </row>
    <row r="27" spans="1:11" s="71" customFormat="1" ht="36" customHeight="1">
      <c r="A27" s="343" t="s">
        <v>149</v>
      </c>
      <c r="B27" s="343"/>
      <c r="C27" s="343"/>
      <c r="D27" s="343"/>
      <c r="E27" s="343"/>
      <c r="F27" s="343"/>
      <c r="K27" s="83"/>
    </row>
    <row r="28" spans="1:11" s="71" customFormat="1">
      <c r="A28" s="4" t="s">
        <v>105</v>
      </c>
      <c r="B28" s="72"/>
      <c r="C28" s="72"/>
      <c r="D28" s="72"/>
      <c r="E28" s="72"/>
      <c r="F28" s="72"/>
    </row>
    <row r="29" spans="1:11">
      <c r="A29" s="148"/>
      <c r="B29" s="148"/>
      <c r="C29" s="148"/>
      <c r="D29" s="148"/>
      <c r="E29" s="148"/>
      <c r="F29" s="148"/>
    </row>
    <row r="30" spans="1:11">
      <c r="A30" s="141"/>
      <c r="B30" s="147"/>
      <c r="C30" s="146" t="s">
        <v>13</v>
      </c>
      <c r="D30" s="146" t="s">
        <v>7</v>
      </c>
      <c r="E30" s="147" t="s">
        <v>78</v>
      </c>
      <c r="F30" s="146" t="s">
        <v>13</v>
      </c>
      <c r="G30" s="146" t="s">
        <v>7</v>
      </c>
      <c r="H30" s="145" t="s">
        <v>78</v>
      </c>
    </row>
    <row r="31" spans="1:11">
      <c r="A31" s="141" t="s">
        <v>51</v>
      </c>
      <c r="B31" s="138" t="s">
        <v>28</v>
      </c>
      <c r="C31" s="137">
        <v>8755</v>
      </c>
      <c r="D31" s="137">
        <v>15409</v>
      </c>
      <c r="E31" s="137">
        <v>20338</v>
      </c>
      <c r="F31" s="136">
        <f>C31/SUM($C31:$E31)</f>
        <v>0.19673273111320841</v>
      </c>
      <c r="G31" s="136">
        <f>D31/SUM($C31:$E31)</f>
        <v>0.3462541009392836</v>
      </c>
      <c r="H31" s="136">
        <f>E31/SUM($C31:$E31)</f>
        <v>0.45701316794750796</v>
      </c>
    </row>
    <row r="32" spans="1:11">
      <c r="A32" s="139"/>
      <c r="B32" s="140" t="s">
        <v>77</v>
      </c>
      <c r="C32" s="137">
        <v>11583</v>
      </c>
      <c r="D32" s="137">
        <v>40</v>
      </c>
      <c r="E32" s="137">
        <v>0</v>
      </c>
      <c r="F32" s="136">
        <f t="shared" ref="F32:H32" si="0">C32/SUM($C32:$E32)</f>
        <v>0.99655854770713237</v>
      </c>
      <c r="G32" s="136">
        <f t="shared" si="0"/>
        <v>3.4414522928675902E-3</v>
      </c>
      <c r="H32" s="136">
        <f t="shared" si="0"/>
        <v>0</v>
      </c>
    </row>
    <row r="33" spans="1:8">
      <c r="A33" s="144" t="s">
        <v>52</v>
      </c>
      <c r="B33" s="143"/>
      <c r="C33" s="142">
        <v>1945</v>
      </c>
      <c r="D33" s="142">
        <v>1961</v>
      </c>
      <c r="E33" s="142">
        <v>5556</v>
      </c>
      <c r="F33" s="136">
        <f>C33/SUM($C33:$E33)</f>
        <v>0.20555907841893892</v>
      </c>
      <c r="G33" s="136">
        <f>D33/SUM($C33:$E33)</f>
        <v>0.20725005284295075</v>
      </c>
      <c r="H33" s="136">
        <f>E33/SUM($C33:$E33)</f>
        <v>0.58719086873811033</v>
      </c>
    </row>
  </sheetData>
  <mergeCells count="3">
    <mergeCell ref="A26:F26"/>
    <mergeCell ref="A27:F27"/>
    <mergeCell ref="A1:F1"/>
  </mergeCells>
  <pageMargins left="0.78740157499999996" right="0.78740157499999996" top="0.984251969" bottom="0.984251969" header="0.4921259845" footer="0.492125984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A13" zoomScaleNormal="100" workbookViewId="0"/>
  </sheetViews>
  <sheetFormatPr baseColWidth="10" defaultRowHeight="12.75"/>
  <cols>
    <col min="1" max="1" width="9.5703125" customWidth="1"/>
    <col min="2" max="2" width="10.5703125" customWidth="1"/>
    <col min="3" max="3" width="11.42578125" style="151"/>
    <col min="4" max="4" width="7.85546875" customWidth="1"/>
    <col min="5" max="5" width="6.7109375" customWidth="1"/>
    <col min="6" max="6" width="7.85546875" customWidth="1"/>
    <col min="7" max="12" width="8.140625" customWidth="1"/>
    <col min="14" max="14" width="7.5703125" customWidth="1"/>
    <col min="15" max="15" width="11.42578125" style="71"/>
  </cols>
  <sheetData>
    <row r="1" spans="1:17" s="71" customFormat="1">
      <c r="A1" s="120" t="s">
        <v>128</v>
      </c>
      <c r="C1" s="152"/>
      <c r="K1" s="83"/>
    </row>
    <row r="2" spans="1:17" s="71" customFormat="1">
      <c r="C2" s="152"/>
    </row>
    <row r="3" spans="1:17" ht="45">
      <c r="A3" s="464"/>
      <c r="B3" s="465"/>
      <c r="C3" s="184" t="s">
        <v>88</v>
      </c>
      <c r="D3" s="206" t="s">
        <v>29</v>
      </c>
      <c r="E3" s="206" t="s">
        <v>17</v>
      </c>
      <c r="F3" s="206" t="s">
        <v>131</v>
      </c>
      <c r="G3" s="206" t="s">
        <v>132</v>
      </c>
      <c r="H3" s="206" t="s">
        <v>133</v>
      </c>
      <c r="I3" s="206" t="s">
        <v>16</v>
      </c>
      <c r="J3" s="206" t="s">
        <v>134</v>
      </c>
      <c r="K3" s="183" t="s">
        <v>142</v>
      </c>
      <c r="L3" s="183" t="s">
        <v>143</v>
      </c>
      <c r="M3" s="183" t="s">
        <v>144</v>
      </c>
      <c r="N3" s="183" t="s">
        <v>15</v>
      </c>
    </row>
    <row r="4" spans="1:17">
      <c r="A4" s="347" t="s">
        <v>87</v>
      </c>
      <c r="B4" s="384" t="s">
        <v>85</v>
      </c>
      <c r="C4" s="154" t="s">
        <v>81</v>
      </c>
      <c r="D4" s="185">
        <v>6982</v>
      </c>
      <c r="E4" s="245">
        <f>D4/$D$27*100</f>
        <v>65.082028337061899</v>
      </c>
      <c r="F4" s="245"/>
      <c r="G4" s="245">
        <v>29.4</v>
      </c>
      <c r="H4" s="245">
        <v>28.4</v>
      </c>
      <c r="I4" s="239">
        <v>42</v>
      </c>
      <c r="J4" s="245">
        <v>1.1000000000000001</v>
      </c>
      <c r="K4" s="245">
        <v>18.63</v>
      </c>
      <c r="L4" s="246">
        <v>80.290000000000006</v>
      </c>
      <c r="M4" s="245">
        <v>91.7</v>
      </c>
      <c r="N4" s="186">
        <v>6400</v>
      </c>
      <c r="P4" s="130"/>
      <c r="Q4" s="130"/>
    </row>
    <row r="5" spans="1:17">
      <c r="A5" s="364"/>
      <c r="B5" s="385"/>
      <c r="C5" s="154" t="s">
        <v>80</v>
      </c>
      <c r="D5" s="187">
        <v>836</v>
      </c>
      <c r="E5" s="234">
        <f t="shared" ref="E5:E27" si="0">D5/$D$27*100</f>
        <v>7.7926920208799402</v>
      </c>
      <c r="F5" s="234"/>
      <c r="G5" s="234">
        <v>5.6</v>
      </c>
      <c r="H5" s="234">
        <v>57.1</v>
      </c>
      <c r="I5" s="229">
        <v>50.4</v>
      </c>
      <c r="J5" s="234">
        <v>4.8</v>
      </c>
      <c r="K5" s="234">
        <v>12.44</v>
      </c>
      <c r="L5" s="247">
        <v>82.78</v>
      </c>
      <c r="M5" s="234">
        <v>93.3</v>
      </c>
      <c r="N5" s="188">
        <v>780</v>
      </c>
      <c r="P5" s="130"/>
      <c r="Q5" s="130"/>
    </row>
    <row r="6" spans="1:17">
      <c r="A6" s="364"/>
      <c r="B6" s="469"/>
      <c r="C6" s="154" t="s">
        <v>0</v>
      </c>
      <c r="D6" s="187">
        <v>7818</v>
      </c>
      <c r="E6" s="234">
        <f t="shared" si="0"/>
        <v>72.87472035794184</v>
      </c>
      <c r="F6" s="234"/>
      <c r="G6" s="234">
        <v>26.8</v>
      </c>
      <c r="H6" s="234">
        <v>31.4</v>
      </c>
      <c r="I6" s="229">
        <v>42.9</v>
      </c>
      <c r="J6" s="234">
        <v>1.5</v>
      </c>
      <c r="K6" s="234">
        <v>17.97</v>
      </c>
      <c r="L6" s="247">
        <v>80.56</v>
      </c>
      <c r="M6" s="234">
        <v>91.8</v>
      </c>
      <c r="N6" s="188">
        <v>7179</v>
      </c>
      <c r="P6" s="130"/>
      <c r="Q6" s="130"/>
    </row>
    <row r="7" spans="1:17">
      <c r="A7" s="364"/>
      <c r="B7" s="384" t="s">
        <v>84</v>
      </c>
      <c r="C7" s="154" t="s">
        <v>81</v>
      </c>
      <c r="D7" s="187">
        <v>1070</v>
      </c>
      <c r="E7" s="234">
        <f t="shared" si="0"/>
        <v>9.9739000745712154</v>
      </c>
      <c r="F7" s="234"/>
      <c r="G7" s="234">
        <v>42.5</v>
      </c>
      <c r="H7" s="234">
        <v>23.9</v>
      </c>
      <c r="I7" s="229">
        <v>39.299999999999997</v>
      </c>
      <c r="J7" s="234">
        <v>0.3</v>
      </c>
      <c r="K7" s="234">
        <v>8.2200000000000006</v>
      </c>
      <c r="L7" s="247">
        <v>91.5</v>
      </c>
      <c r="M7" s="234">
        <v>96.7</v>
      </c>
      <c r="N7" s="188">
        <v>1034</v>
      </c>
      <c r="P7" s="130"/>
      <c r="Q7" s="130"/>
    </row>
    <row r="8" spans="1:17">
      <c r="A8" s="364"/>
      <c r="B8" s="385"/>
      <c r="C8" s="154" t="s">
        <v>80</v>
      </c>
      <c r="D8" s="187">
        <v>309</v>
      </c>
      <c r="E8" s="234">
        <f t="shared" si="0"/>
        <v>2.8803131991051454</v>
      </c>
      <c r="F8" s="234"/>
      <c r="G8" s="234">
        <v>11.3</v>
      </c>
      <c r="H8" s="234">
        <v>44.3</v>
      </c>
      <c r="I8" s="229">
        <v>47.3</v>
      </c>
      <c r="J8" s="234">
        <v>0.6</v>
      </c>
      <c r="K8" s="234">
        <v>2.91</v>
      </c>
      <c r="L8" s="247">
        <v>96.44</v>
      </c>
      <c r="M8" s="234">
        <v>98.3</v>
      </c>
      <c r="N8" s="188">
        <v>304</v>
      </c>
      <c r="P8" s="130"/>
      <c r="Q8" s="130"/>
    </row>
    <row r="9" spans="1:17">
      <c r="A9" s="364"/>
      <c r="B9" s="469"/>
      <c r="C9" s="154" t="s">
        <v>0</v>
      </c>
      <c r="D9" s="189">
        <v>1381</v>
      </c>
      <c r="E9" s="248">
        <f t="shared" si="0"/>
        <v>12.872856077554065</v>
      </c>
      <c r="F9" s="248"/>
      <c r="G9" s="248">
        <v>35.6</v>
      </c>
      <c r="H9" s="248">
        <v>28.5</v>
      </c>
      <c r="I9" s="240">
        <v>41.1</v>
      </c>
      <c r="J9" s="248">
        <v>0.4</v>
      </c>
      <c r="K9" s="248">
        <v>7.02</v>
      </c>
      <c r="L9" s="249">
        <v>92.61</v>
      </c>
      <c r="M9" s="248">
        <v>96.9</v>
      </c>
      <c r="N9" s="190">
        <v>1338</v>
      </c>
      <c r="P9" s="130"/>
      <c r="Q9" s="130"/>
    </row>
    <row r="10" spans="1:17">
      <c r="A10" s="364"/>
      <c r="B10" s="384" t="s">
        <v>83</v>
      </c>
      <c r="C10" s="153" t="s">
        <v>81</v>
      </c>
      <c r="D10" s="191">
        <v>8052</v>
      </c>
      <c r="E10" s="250">
        <f t="shared" si="0"/>
        <v>75.055928411633104</v>
      </c>
      <c r="F10" s="251">
        <v>86.7</v>
      </c>
      <c r="G10" s="250">
        <v>31.1</v>
      </c>
      <c r="H10" s="251">
        <v>27.8</v>
      </c>
      <c r="I10" s="242">
        <v>41.6</v>
      </c>
      <c r="J10" s="251">
        <v>1</v>
      </c>
      <c r="K10" s="251">
        <v>17.25</v>
      </c>
      <c r="L10" s="252">
        <v>81.78</v>
      </c>
      <c r="M10" s="251">
        <v>92.3</v>
      </c>
      <c r="N10" s="192">
        <v>7434</v>
      </c>
      <c r="P10" s="130"/>
      <c r="Q10" s="130"/>
    </row>
    <row r="11" spans="1:17">
      <c r="A11" s="364"/>
      <c r="B11" s="385"/>
      <c r="C11" s="153" t="s">
        <v>80</v>
      </c>
      <c r="D11" s="191">
        <v>1145</v>
      </c>
      <c r="E11" s="250">
        <f t="shared" si="0"/>
        <v>10.673005219985086</v>
      </c>
      <c r="F11" s="251">
        <v>73</v>
      </c>
      <c r="G11" s="250">
        <v>7.2</v>
      </c>
      <c r="H11" s="251">
        <v>53.6</v>
      </c>
      <c r="I11" s="242">
        <v>49.6</v>
      </c>
      <c r="J11" s="251">
        <v>3.7</v>
      </c>
      <c r="K11" s="251">
        <v>9.8699999999999992</v>
      </c>
      <c r="L11" s="252">
        <v>86.46</v>
      </c>
      <c r="M11" s="251">
        <v>94.6</v>
      </c>
      <c r="N11" s="192">
        <v>1084</v>
      </c>
      <c r="P11" s="130"/>
      <c r="Q11" s="130"/>
    </row>
    <row r="12" spans="1:17">
      <c r="A12" s="364"/>
      <c r="B12" s="385"/>
      <c r="C12" s="153" t="s">
        <v>79</v>
      </c>
      <c r="D12" s="191">
        <v>2</v>
      </c>
      <c r="E12" s="250">
        <f t="shared" si="0"/>
        <v>1.8642803877703205E-2</v>
      </c>
      <c r="F12" s="251">
        <v>0</v>
      </c>
      <c r="G12" s="250">
        <v>50</v>
      </c>
      <c r="H12" s="251">
        <v>50</v>
      </c>
      <c r="I12" s="242">
        <v>48.5</v>
      </c>
      <c r="J12" s="251">
        <v>0</v>
      </c>
      <c r="K12" s="251">
        <v>0</v>
      </c>
      <c r="L12" s="252">
        <v>100</v>
      </c>
      <c r="M12" s="251">
        <v>0</v>
      </c>
      <c r="N12" s="192">
        <v>0</v>
      </c>
      <c r="P12" s="130"/>
      <c r="Q12" s="130"/>
    </row>
    <row r="13" spans="1:17">
      <c r="A13" s="467"/>
      <c r="B13" s="469"/>
      <c r="C13" s="153" t="s">
        <v>0</v>
      </c>
      <c r="D13" s="193">
        <v>9199</v>
      </c>
      <c r="E13" s="253">
        <f t="shared" si="0"/>
        <v>85.747576435495901</v>
      </c>
      <c r="F13" s="235">
        <v>85</v>
      </c>
      <c r="G13" s="253">
        <v>28.1</v>
      </c>
      <c r="H13" s="235">
        <v>31</v>
      </c>
      <c r="I13" s="230">
        <v>42.6</v>
      </c>
      <c r="J13" s="235">
        <v>1.3</v>
      </c>
      <c r="K13" s="235">
        <v>16.329999999999998</v>
      </c>
      <c r="L13" s="254">
        <v>82.37</v>
      </c>
      <c r="M13" s="251">
        <v>92.6</v>
      </c>
      <c r="N13" s="192">
        <v>8517</v>
      </c>
      <c r="P13" s="130"/>
      <c r="Q13" s="130"/>
    </row>
    <row r="14" spans="1:17" ht="15" customHeight="1">
      <c r="A14" s="468" t="s">
        <v>86</v>
      </c>
      <c r="B14" s="384" t="s">
        <v>85</v>
      </c>
      <c r="C14" s="154" t="s">
        <v>81</v>
      </c>
      <c r="D14" s="185">
        <v>741</v>
      </c>
      <c r="E14" s="245">
        <f t="shared" si="0"/>
        <v>6.907158836689038</v>
      </c>
      <c r="F14" s="245"/>
      <c r="G14" s="245">
        <v>41.7</v>
      </c>
      <c r="H14" s="245">
        <v>27.3</v>
      </c>
      <c r="I14" s="239">
        <v>39.299999999999997</v>
      </c>
      <c r="J14" s="245">
        <v>0.4</v>
      </c>
      <c r="K14" s="245">
        <v>22.81</v>
      </c>
      <c r="L14" s="246">
        <v>76.790000000000006</v>
      </c>
      <c r="M14" s="245">
        <v>88</v>
      </c>
      <c r="N14" s="186">
        <v>652</v>
      </c>
      <c r="O14" s="97"/>
      <c r="P14" s="130"/>
      <c r="Q14" s="130"/>
    </row>
    <row r="15" spans="1:17" ht="15">
      <c r="A15" s="385"/>
      <c r="B15" s="385"/>
      <c r="C15" s="154" t="s">
        <v>80</v>
      </c>
      <c r="D15" s="187">
        <v>89</v>
      </c>
      <c r="E15" s="234">
        <f t="shared" si="0"/>
        <v>0.82960477255779264</v>
      </c>
      <c r="F15" s="234"/>
      <c r="G15" s="234">
        <v>9</v>
      </c>
      <c r="H15" s="234">
        <v>66.3</v>
      </c>
      <c r="I15" s="229">
        <v>50.9</v>
      </c>
      <c r="J15" s="234">
        <v>3.4</v>
      </c>
      <c r="K15" s="234">
        <v>28.09</v>
      </c>
      <c r="L15" s="247">
        <v>68.540000000000006</v>
      </c>
      <c r="M15" s="234">
        <v>83.2</v>
      </c>
      <c r="N15" s="188">
        <v>74</v>
      </c>
      <c r="O15" s="97"/>
      <c r="P15" s="130"/>
      <c r="Q15" s="130"/>
    </row>
    <row r="16" spans="1:17" ht="15">
      <c r="A16" s="385"/>
      <c r="B16" s="469"/>
      <c r="C16" s="154" t="s">
        <v>0</v>
      </c>
      <c r="D16" s="187">
        <v>831</v>
      </c>
      <c r="E16" s="234">
        <f t="shared" si="0"/>
        <v>7.7460850111856825</v>
      </c>
      <c r="F16" s="234"/>
      <c r="G16" s="234">
        <v>38.299999999999997</v>
      </c>
      <c r="H16" s="234">
        <v>31.4</v>
      </c>
      <c r="I16" s="229">
        <v>40.5</v>
      </c>
      <c r="J16" s="234">
        <v>0.7</v>
      </c>
      <c r="K16" s="234">
        <v>23.35</v>
      </c>
      <c r="L16" s="247">
        <v>75.930000000000007</v>
      </c>
      <c r="M16" s="234">
        <v>87.4</v>
      </c>
      <c r="N16" s="188">
        <v>727</v>
      </c>
      <c r="O16" s="97"/>
      <c r="P16" s="130"/>
      <c r="Q16" s="130"/>
    </row>
    <row r="17" spans="1:17" s="155" customFormat="1">
      <c r="A17" s="385"/>
      <c r="B17" s="384" t="s">
        <v>84</v>
      </c>
      <c r="C17" s="154" t="s">
        <v>81</v>
      </c>
      <c r="D17" s="187">
        <v>577</v>
      </c>
      <c r="E17" s="234">
        <f t="shared" si="0"/>
        <v>5.3784489187173756</v>
      </c>
      <c r="F17" s="234"/>
      <c r="G17" s="234">
        <v>52.7</v>
      </c>
      <c r="H17" s="234">
        <v>18.899999999999999</v>
      </c>
      <c r="I17" s="229">
        <v>36.299999999999997</v>
      </c>
      <c r="J17" s="234">
        <v>0.2</v>
      </c>
      <c r="K17" s="234">
        <v>8.67</v>
      </c>
      <c r="L17" s="247">
        <v>91.16</v>
      </c>
      <c r="M17" s="234">
        <v>96.4</v>
      </c>
      <c r="N17" s="188">
        <v>556</v>
      </c>
      <c r="O17" s="71"/>
      <c r="P17" s="130"/>
      <c r="Q17" s="130"/>
    </row>
    <row r="18" spans="1:17">
      <c r="A18" s="385"/>
      <c r="B18" s="385"/>
      <c r="C18" s="154" t="s">
        <v>80</v>
      </c>
      <c r="D18" s="187">
        <v>120</v>
      </c>
      <c r="E18" s="234">
        <f t="shared" si="0"/>
        <v>1.1185682326621924</v>
      </c>
      <c r="F18" s="234"/>
      <c r="G18" s="234">
        <v>10</v>
      </c>
      <c r="H18" s="234">
        <v>50</v>
      </c>
      <c r="I18" s="229">
        <v>47.5</v>
      </c>
      <c r="J18" s="234">
        <v>2.5</v>
      </c>
      <c r="K18" s="234">
        <v>2.5</v>
      </c>
      <c r="L18" s="247">
        <v>95</v>
      </c>
      <c r="M18" s="234">
        <v>98.3</v>
      </c>
      <c r="N18" s="188">
        <v>118</v>
      </c>
      <c r="P18" s="130"/>
      <c r="Q18" s="130"/>
    </row>
    <row r="19" spans="1:17">
      <c r="A19" s="385"/>
      <c r="B19" s="469"/>
      <c r="C19" s="154" t="s">
        <v>0</v>
      </c>
      <c r="D19" s="189">
        <v>698</v>
      </c>
      <c r="E19" s="248">
        <f t="shared" si="0"/>
        <v>6.506338553318419</v>
      </c>
      <c r="F19" s="248"/>
      <c r="G19" s="248">
        <v>45.4</v>
      </c>
      <c r="H19" s="248">
        <v>24.2</v>
      </c>
      <c r="I19" s="240">
        <v>38.200000000000003</v>
      </c>
      <c r="J19" s="248">
        <v>0.6</v>
      </c>
      <c r="K19" s="248">
        <v>7.59</v>
      </c>
      <c r="L19" s="249">
        <v>91.83</v>
      </c>
      <c r="M19" s="248">
        <v>96.5</v>
      </c>
      <c r="N19" s="190">
        <v>674</v>
      </c>
      <c r="P19" s="130"/>
      <c r="Q19" s="130"/>
    </row>
    <row r="20" spans="1:17">
      <c r="A20" s="385"/>
      <c r="B20" s="384" t="s">
        <v>83</v>
      </c>
      <c r="C20" s="153" t="s">
        <v>81</v>
      </c>
      <c r="D20" s="191">
        <v>1318</v>
      </c>
      <c r="E20" s="250">
        <f t="shared" si="0"/>
        <v>12.285607755406414</v>
      </c>
      <c r="F20" s="251">
        <v>56.2</v>
      </c>
      <c r="G20" s="250">
        <v>46.5</v>
      </c>
      <c r="H20" s="251">
        <v>23.6</v>
      </c>
      <c r="I20" s="242">
        <v>38</v>
      </c>
      <c r="J20" s="251">
        <v>0.3</v>
      </c>
      <c r="K20" s="251">
        <v>16.62</v>
      </c>
      <c r="L20" s="252">
        <v>83.08</v>
      </c>
      <c r="M20" s="251">
        <v>91.7</v>
      </c>
      <c r="N20" s="192">
        <v>1208</v>
      </c>
      <c r="P20" s="130"/>
      <c r="Q20" s="130"/>
    </row>
    <row r="21" spans="1:17">
      <c r="A21" s="385"/>
      <c r="B21" s="385"/>
      <c r="C21" s="153" t="s">
        <v>80</v>
      </c>
      <c r="D21" s="191">
        <v>209</v>
      </c>
      <c r="E21" s="250">
        <f t="shared" si="0"/>
        <v>1.948173005219985</v>
      </c>
      <c r="F21" s="251">
        <v>42.6</v>
      </c>
      <c r="G21" s="250">
        <v>9.6</v>
      </c>
      <c r="H21" s="251">
        <v>56.9</v>
      </c>
      <c r="I21" s="242">
        <v>49</v>
      </c>
      <c r="J21" s="251">
        <v>2.9</v>
      </c>
      <c r="K21" s="251">
        <v>13.4</v>
      </c>
      <c r="L21" s="252">
        <v>83.73</v>
      </c>
      <c r="M21" s="251">
        <v>91.9</v>
      </c>
      <c r="N21" s="192">
        <v>192</v>
      </c>
      <c r="P21" s="130"/>
      <c r="Q21" s="130"/>
    </row>
    <row r="22" spans="1:17">
      <c r="A22" s="385"/>
      <c r="B22" s="385"/>
      <c r="C22" s="153" t="s">
        <v>79</v>
      </c>
      <c r="D22" s="194">
        <v>2</v>
      </c>
      <c r="E22" s="255">
        <f t="shared" si="0"/>
        <v>1.8642803877703205E-2</v>
      </c>
      <c r="F22" s="256">
        <v>50</v>
      </c>
      <c r="G22" s="255">
        <v>100</v>
      </c>
      <c r="H22" s="256">
        <v>0</v>
      </c>
      <c r="I22" s="244">
        <v>22</v>
      </c>
      <c r="J22" s="256">
        <v>0</v>
      </c>
      <c r="K22" s="256">
        <v>0</v>
      </c>
      <c r="L22" s="257">
        <v>100</v>
      </c>
      <c r="M22" s="256">
        <v>0</v>
      </c>
      <c r="N22" s="195">
        <v>0</v>
      </c>
      <c r="P22" s="130"/>
      <c r="Q22" s="130"/>
    </row>
    <row r="23" spans="1:17">
      <c r="A23" s="385"/>
      <c r="B23" s="385"/>
      <c r="C23" s="153" t="s">
        <v>0</v>
      </c>
      <c r="D23" s="193">
        <v>1529</v>
      </c>
      <c r="E23" s="253">
        <f t="shared" si="0"/>
        <v>14.252423564504102</v>
      </c>
      <c r="F23" s="235">
        <v>54.3</v>
      </c>
      <c r="G23" s="253">
        <v>41.5</v>
      </c>
      <c r="H23" s="235">
        <v>28.1</v>
      </c>
      <c r="I23" s="230">
        <v>39.5</v>
      </c>
      <c r="J23" s="235">
        <v>0.7</v>
      </c>
      <c r="K23" s="235">
        <v>16.149999999999999</v>
      </c>
      <c r="L23" s="254">
        <v>83.19</v>
      </c>
      <c r="M23" s="251">
        <v>91.6</v>
      </c>
      <c r="N23" s="192">
        <v>1400</v>
      </c>
      <c r="P23" s="130"/>
      <c r="Q23" s="130"/>
    </row>
    <row r="24" spans="1:17" ht="12.75" customHeight="1">
      <c r="A24" s="347" t="s">
        <v>82</v>
      </c>
      <c r="B24" s="349"/>
      <c r="C24" s="153" t="s">
        <v>81</v>
      </c>
      <c r="D24" s="191">
        <v>9370</v>
      </c>
      <c r="E24" s="250">
        <f t="shared" si="0"/>
        <v>87.341536167039521</v>
      </c>
      <c r="F24" s="251">
        <v>82.4</v>
      </c>
      <c r="G24" s="250">
        <v>33.299999999999997</v>
      </c>
      <c r="H24" s="251">
        <v>27.2</v>
      </c>
      <c r="I24" s="242">
        <v>41.1</v>
      </c>
      <c r="J24" s="251">
        <v>0.9</v>
      </c>
      <c r="K24" s="251">
        <v>17.16</v>
      </c>
      <c r="L24" s="252">
        <v>81.96</v>
      </c>
      <c r="M24" s="251">
        <v>92.2</v>
      </c>
      <c r="N24" s="192">
        <v>8642</v>
      </c>
      <c r="P24" s="130"/>
      <c r="Q24" s="130"/>
    </row>
    <row r="25" spans="1:17">
      <c r="A25" s="364"/>
      <c r="B25" s="365"/>
      <c r="C25" s="153" t="s">
        <v>80</v>
      </c>
      <c r="D25" s="191">
        <v>1354</v>
      </c>
      <c r="E25" s="250">
        <f t="shared" si="0"/>
        <v>12.621178225205071</v>
      </c>
      <c r="F25" s="251">
        <v>68.3</v>
      </c>
      <c r="G25" s="250">
        <v>7.5</v>
      </c>
      <c r="H25" s="251">
        <v>54.1</v>
      </c>
      <c r="I25" s="242">
        <v>49.5</v>
      </c>
      <c r="J25" s="251">
        <v>3.5</v>
      </c>
      <c r="K25" s="251">
        <v>10.41</v>
      </c>
      <c r="L25" s="252">
        <v>86.04</v>
      </c>
      <c r="M25" s="251">
        <v>94.2</v>
      </c>
      <c r="N25" s="192">
        <v>1276</v>
      </c>
      <c r="P25" s="130"/>
      <c r="Q25" s="130"/>
    </row>
    <row r="26" spans="1:17">
      <c r="A26" s="364"/>
      <c r="B26" s="365"/>
      <c r="C26" s="153" t="s">
        <v>79</v>
      </c>
      <c r="D26" s="191">
        <v>4</v>
      </c>
      <c r="E26" s="250">
        <f t="shared" si="0"/>
        <v>3.7285607755406409E-2</v>
      </c>
      <c r="F26" s="251">
        <v>25</v>
      </c>
      <c r="G26" s="250">
        <v>75</v>
      </c>
      <c r="H26" s="251">
        <v>25</v>
      </c>
      <c r="I26" s="242">
        <v>35.299999999999997</v>
      </c>
      <c r="J26" s="251">
        <v>0</v>
      </c>
      <c r="K26" s="251">
        <v>0</v>
      </c>
      <c r="L26" s="252">
        <v>100</v>
      </c>
      <c r="M26" s="251">
        <v>0</v>
      </c>
      <c r="N26" s="192">
        <v>0</v>
      </c>
      <c r="P26" s="130"/>
      <c r="Q26" s="130"/>
    </row>
    <row r="27" spans="1:17">
      <c r="A27" s="366"/>
      <c r="B27" s="367"/>
      <c r="C27" s="153" t="s">
        <v>0</v>
      </c>
      <c r="D27" s="193">
        <v>10728</v>
      </c>
      <c r="E27" s="253">
        <f t="shared" si="0"/>
        <v>100</v>
      </c>
      <c r="F27" s="235">
        <v>80.599999999999994</v>
      </c>
      <c r="G27" s="253">
        <v>30.1</v>
      </c>
      <c r="H27" s="235">
        <v>30.6</v>
      </c>
      <c r="I27" s="230">
        <v>42.1</v>
      </c>
      <c r="J27" s="235">
        <v>1.2</v>
      </c>
      <c r="K27" s="235">
        <v>16.3</v>
      </c>
      <c r="L27" s="254">
        <v>82.49</v>
      </c>
      <c r="M27" s="251">
        <v>92.4</v>
      </c>
      <c r="N27" s="192">
        <v>9918</v>
      </c>
      <c r="O27" s="134"/>
      <c r="P27" s="130"/>
      <c r="Q27" s="130"/>
    </row>
    <row r="28" spans="1:17">
      <c r="A28" s="121" t="s">
        <v>97</v>
      </c>
      <c r="B28" s="71"/>
      <c r="C28" s="152"/>
      <c r="D28" s="81"/>
      <c r="E28" s="71"/>
      <c r="F28" s="71"/>
      <c r="G28" s="71"/>
      <c r="H28" s="71"/>
      <c r="I28" s="71"/>
      <c r="J28" s="71"/>
      <c r="K28" s="71"/>
      <c r="L28" s="71"/>
      <c r="M28" s="71"/>
      <c r="N28" s="71"/>
    </row>
    <row r="29" spans="1:17" ht="29.45" customHeight="1">
      <c r="A29" s="343" t="s">
        <v>149</v>
      </c>
      <c r="B29" s="343"/>
      <c r="C29" s="343"/>
      <c r="D29" s="343"/>
      <c r="E29" s="343"/>
      <c r="F29" s="343"/>
      <c r="G29" s="343"/>
      <c r="H29" s="343"/>
      <c r="I29" s="343"/>
      <c r="J29" s="343"/>
      <c r="K29" s="343"/>
      <c r="L29" s="343"/>
      <c r="M29" s="343"/>
      <c r="N29" s="343"/>
    </row>
    <row r="30" spans="1:17">
      <c r="A30" s="466" t="s">
        <v>98</v>
      </c>
      <c r="B30" s="466"/>
      <c r="C30" s="466"/>
      <c r="D30" s="466"/>
      <c r="E30" s="466"/>
      <c r="F30" s="466"/>
      <c r="G30" s="466"/>
      <c r="H30" s="466"/>
      <c r="I30" s="466"/>
      <c r="J30" s="466"/>
      <c r="K30" s="466"/>
      <c r="L30" s="466"/>
      <c r="M30" s="466"/>
      <c r="N30" s="466"/>
    </row>
    <row r="31" spans="1:17">
      <c r="A31" s="71"/>
      <c r="B31" s="71"/>
      <c r="C31" s="152"/>
      <c r="D31" s="71"/>
      <c r="E31" s="71"/>
      <c r="F31" s="71"/>
      <c r="G31" s="71"/>
      <c r="H31" s="71"/>
      <c r="I31" s="71"/>
      <c r="J31" s="71"/>
      <c r="K31" s="71"/>
      <c r="L31" s="71"/>
      <c r="M31" s="71"/>
      <c r="N31" s="71"/>
    </row>
    <row r="34" spans="4:4">
      <c r="D34" s="135"/>
    </row>
  </sheetData>
  <mergeCells count="12">
    <mergeCell ref="A3:B3"/>
    <mergeCell ref="A30:N30"/>
    <mergeCell ref="A24:B27"/>
    <mergeCell ref="A4:A13"/>
    <mergeCell ref="A14:A23"/>
    <mergeCell ref="B7:B9"/>
    <mergeCell ref="B17:B19"/>
    <mergeCell ref="B20:B23"/>
    <mergeCell ref="B4:B6"/>
    <mergeCell ref="B14:B16"/>
    <mergeCell ref="B10:B13"/>
    <mergeCell ref="A29:N2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16" zoomScaleNormal="100" workbookViewId="0"/>
  </sheetViews>
  <sheetFormatPr baseColWidth="10" defaultRowHeight="12.75"/>
  <cols>
    <col min="2" max="2" width="17.85546875" customWidth="1"/>
    <col min="3" max="3" width="10.42578125" customWidth="1"/>
    <col min="4" max="4" width="6.85546875" customWidth="1"/>
    <col min="5" max="5" width="6.28515625" customWidth="1"/>
    <col min="6" max="6" width="7.5703125" customWidth="1"/>
    <col min="7" max="7" width="9.42578125" customWidth="1"/>
    <col min="8" max="8" width="8.42578125" customWidth="1"/>
    <col min="9" max="9" width="6.85546875" customWidth="1"/>
    <col min="10" max="10" width="7.42578125" customWidth="1"/>
    <col min="11" max="11" width="9.5703125" customWidth="1"/>
    <col min="12" max="12" width="7" customWidth="1"/>
    <col min="13" max="13" width="11.42578125" style="71"/>
  </cols>
  <sheetData>
    <row r="1" spans="1:14" s="71" customFormat="1">
      <c r="A1" s="120" t="s">
        <v>129</v>
      </c>
      <c r="B1" s="72"/>
      <c r="C1" s="72"/>
      <c r="D1" s="118"/>
      <c r="E1" s="72"/>
      <c r="F1" s="72"/>
      <c r="G1" s="72"/>
      <c r="H1" s="72"/>
      <c r="I1" s="72"/>
      <c r="J1" s="72"/>
      <c r="K1" s="72"/>
      <c r="L1" s="118"/>
      <c r="N1" s="83"/>
    </row>
    <row r="2" spans="1:14" ht="45">
      <c r="A2" s="470"/>
      <c r="B2" s="471"/>
      <c r="C2" s="472"/>
      <c r="D2" s="206" t="s">
        <v>29</v>
      </c>
      <c r="E2" s="206" t="s">
        <v>17</v>
      </c>
      <c r="F2" s="206" t="s">
        <v>131</v>
      </c>
      <c r="G2" s="206" t="s">
        <v>132</v>
      </c>
      <c r="H2" s="206" t="s">
        <v>133</v>
      </c>
      <c r="I2" s="206" t="s">
        <v>16</v>
      </c>
      <c r="J2" s="206" t="s">
        <v>134</v>
      </c>
      <c r="K2" s="206" t="s">
        <v>33</v>
      </c>
      <c r="L2" s="206" t="s">
        <v>15</v>
      </c>
    </row>
    <row r="3" spans="1:14">
      <c r="A3" s="473" t="s">
        <v>13</v>
      </c>
      <c r="B3" s="476" t="s">
        <v>94</v>
      </c>
      <c r="C3" s="105" t="s">
        <v>2</v>
      </c>
      <c r="D3" s="196">
        <v>171</v>
      </c>
      <c r="E3" s="234">
        <f>D3/$D$29*100</f>
        <v>1.5558183968701667</v>
      </c>
      <c r="F3" s="234"/>
      <c r="G3" s="234">
        <v>0</v>
      </c>
      <c r="H3" s="234">
        <v>68.400000000000006</v>
      </c>
      <c r="I3" s="229">
        <v>52.5</v>
      </c>
      <c r="J3" s="234">
        <v>12.3</v>
      </c>
      <c r="K3" s="234">
        <v>96.5</v>
      </c>
      <c r="L3" s="197">
        <v>165</v>
      </c>
    </row>
    <row r="4" spans="1:14">
      <c r="A4" s="474"/>
      <c r="B4" s="477"/>
      <c r="C4" s="105" t="s">
        <v>1</v>
      </c>
      <c r="D4" s="196">
        <v>312</v>
      </c>
      <c r="E4" s="234">
        <f t="shared" ref="E4:E29" si="0">D4/$D$29*100</f>
        <v>2.8386861977981988</v>
      </c>
      <c r="F4" s="234"/>
      <c r="G4" s="234">
        <v>0.6</v>
      </c>
      <c r="H4" s="234">
        <v>63.8</v>
      </c>
      <c r="I4" s="229">
        <v>51.9</v>
      </c>
      <c r="J4" s="234">
        <v>3.8</v>
      </c>
      <c r="K4" s="234">
        <v>98.6</v>
      </c>
      <c r="L4" s="197">
        <v>307</v>
      </c>
    </row>
    <row r="5" spans="1:14">
      <c r="A5" s="474"/>
      <c r="B5" s="478"/>
      <c r="C5" s="105" t="s">
        <v>0</v>
      </c>
      <c r="D5" s="196">
        <v>483</v>
      </c>
      <c r="E5" s="234">
        <f t="shared" si="0"/>
        <v>4.3945045946683647</v>
      </c>
      <c r="F5" s="234">
        <v>35.4</v>
      </c>
      <c r="G5" s="234">
        <v>0.4</v>
      </c>
      <c r="H5" s="234">
        <v>65.400000000000006</v>
      </c>
      <c r="I5" s="229">
        <v>52.1</v>
      </c>
      <c r="J5" s="234">
        <v>6.8</v>
      </c>
      <c r="K5" s="234">
        <v>97.8</v>
      </c>
      <c r="L5" s="197">
        <v>472</v>
      </c>
    </row>
    <row r="6" spans="1:14">
      <c r="A6" s="474"/>
      <c r="B6" s="476" t="s">
        <v>93</v>
      </c>
      <c r="C6" s="105" t="s">
        <v>2</v>
      </c>
      <c r="D6" s="196">
        <v>450</v>
      </c>
      <c r="E6" s="234">
        <f t="shared" si="0"/>
        <v>4.0942589391320174</v>
      </c>
      <c r="F6" s="234"/>
      <c r="G6" s="234">
        <v>7.6</v>
      </c>
      <c r="H6" s="234">
        <v>50.4</v>
      </c>
      <c r="I6" s="229">
        <v>48.5</v>
      </c>
      <c r="J6" s="234">
        <v>22</v>
      </c>
      <c r="K6" s="234">
        <v>95.8</v>
      </c>
      <c r="L6" s="197">
        <v>427</v>
      </c>
    </row>
    <row r="7" spans="1:14">
      <c r="A7" s="474"/>
      <c r="B7" s="477"/>
      <c r="C7" s="105" t="s">
        <v>1</v>
      </c>
      <c r="D7" s="196">
        <v>694</v>
      </c>
      <c r="E7" s="234">
        <f t="shared" si="0"/>
        <v>6.3142571194613781</v>
      </c>
      <c r="F7" s="234"/>
      <c r="G7" s="234">
        <v>7.1</v>
      </c>
      <c r="H7" s="234">
        <v>40.9</v>
      </c>
      <c r="I7" s="229">
        <v>47.2</v>
      </c>
      <c r="J7" s="234">
        <v>7.2</v>
      </c>
      <c r="K7" s="234">
        <v>98.1</v>
      </c>
      <c r="L7" s="197">
        <v>679</v>
      </c>
    </row>
    <row r="8" spans="1:14">
      <c r="A8" s="474"/>
      <c r="B8" s="478"/>
      <c r="C8" s="105" t="s">
        <v>0</v>
      </c>
      <c r="D8" s="196">
        <v>1144</v>
      </c>
      <c r="E8" s="234">
        <f t="shared" si="0"/>
        <v>10.408516058593396</v>
      </c>
      <c r="F8" s="234">
        <v>39.299999999999997</v>
      </c>
      <c r="G8" s="234">
        <v>7.3</v>
      </c>
      <c r="H8" s="234">
        <v>44.7</v>
      </c>
      <c r="I8" s="229">
        <v>47.7</v>
      </c>
      <c r="J8" s="234">
        <v>13</v>
      </c>
      <c r="K8" s="234">
        <v>97.2</v>
      </c>
      <c r="L8" s="197">
        <v>1106</v>
      </c>
    </row>
    <row r="9" spans="1:14">
      <c r="A9" s="474"/>
      <c r="B9" s="476" t="s">
        <v>92</v>
      </c>
      <c r="C9" s="105" t="s">
        <v>2</v>
      </c>
      <c r="D9" s="196">
        <v>107</v>
      </c>
      <c r="E9" s="234">
        <f t="shared" si="0"/>
        <v>0.97352379219361285</v>
      </c>
      <c r="F9" s="234"/>
      <c r="G9" s="234">
        <v>5.6</v>
      </c>
      <c r="H9" s="234">
        <v>57</v>
      </c>
      <c r="I9" s="229">
        <v>49.8</v>
      </c>
      <c r="J9" s="234">
        <v>13.1</v>
      </c>
      <c r="K9" s="234">
        <v>97.8</v>
      </c>
      <c r="L9" s="197">
        <v>105</v>
      </c>
    </row>
    <row r="10" spans="1:14">
      <c r="A10" s="474"/>
      <c r="B10" s="477"/>
      <c r="C10" s="105" t="s">
        <v>1</v>
      </c>
      <c r="D10" s="196">
        <v>211</v>
      </c>
      <c r="E10" s="234">
        <f t="shared" si="0"/>
        <v>1.9197525247930125</v>
      </c>
      <c r="F10" s="234"/>
      <c r="G10" s="234">
        <v>5.7</v>
      </c>
      <c r="H10" s="234">
        <v>45.5</v>
      </c>
      <c r="I10" s="229">
        <v>48.5</v>
      </c>
      <c r="J10" s="234">
        <v>1.9</v>
      </c>
      <c r="K10" s="234">
        <v>99.1</v>
      </c>
      <c r="L10" s="197">
        <v>208</v>
      </c>
    </row>
    <row r="11" spans="1:14">
      <c r="A11" s="474"/>
      <c r="B11" s="478"/>
      <c r="C11" s="105" t="s">
        <v>0</v>
      </c>
      <c r="D11" s="196">
        <v>318</v>
      </c>
      <c r="E11" s="234">
        <f t="shared" si="0"/>
        <v>2.8932763169866251</v>
      </c>
      <c r="F11" s="234">
        <v>33.6</v>
      </c>
      <c r="G11" s="234">
        <v>5.7</v>
      </c>
      <c r="H11" s="234">
        <v>49.4</v>
      </c>
      <c r="I11" s="229">
        <v>48.9</v>
      </c>
      <c r="J11" s="234">
        <v>5.7</v>
      </c>
      <c r="K11" s="234">
        <v>98.7</v>
      </c>
      <c r="L11" s="197">
        <v>313</v>
      </c>
    </row>
    <row r="12" spans="1:14">
      <c r="A12" s="474"/>
      <c r="B12" s="479" t="s">
        <v>8</v>
      </c>
      <c r="C12" s="100" t="s">
        <v>2</v>
      </c>
      <c r="D12" s="198">
        <v>728</v>
      </c>
      <c r="E12" s="235">
        <f t="shared" si="0"/>
        <v>6.6236011281957969</v>
      </c>
      <c r="F12" s="235"/>
      <c r="G12" s="235">
        <v>5.5</v>
      </c>
      <c r="H12" s="235">
        <v>55.6</v>
      </c>
      <c r="I12" s="230">
        <v>49.6</v>
      </c>
      <c r="J12" s="235">
        <v>18.399999999999999</v>
      </c>
      <c r="K12" s="235">
        <v>96.2</v>
      </c>
      <c r="L12" s="199">
        <v>697</v>
      </c>
    </row>
    <row r="13" spans="1:14">
      <c r="A13" s="474"/>
      <c r="B13" s="480"/>
      <c r="C13" s="100" t="s">
        <v>1</v>
      </c>
      <c r="D13" s="198">
        <v>1217</v>
      </c>
      <c r="E13" s="235">
        <f t="shared" si="0"/>
        <v>11.072695842052587</v>
      </c>
      <c r="F13" s="235"/>
      <c r="G13" s="235">
        <v>5.2</v>
      </c>
      <c r="H13" s="235">
        <v>47.6</v>
      </c>
      <c r="I13" s="230">
        <v>48.6</v>
      </c>
      <c r="J13" s="235">
        <v>5.4</v>
      </c>
      <c r="K13" s="235">
        <v>98.4</v>
      </c>
      <c r="L13" s="199">
        <v>1194</v>
      </c>
    </row>
    <row r="14" spans="1:14">
      <c r="A14" s="475"/>
      <c r="B14" s="481"/>
      <c r="C14" s="100" t="s">
        <v>0</v>
      </c>
      <c r="D14" s="198">
        <v>1945</v>
      </c>
      <c r="E14" s="235">
        <f t="shared" si="0"/>
        <v>17.696296970248383</v>
      </c>
      <c r="F14" s="235">
        <v>37.4</v>
      </c>
      <c r="G14" s="235">
        <v>5.3</v>
      </c>
      <c r="H14" s="235">
        <v>50.6</v>
      </c>
      <c r="I14" s="230">
        <v>49</v>
      </c>
      <c r="J14" s="235">
        <v>10.3</v>
      </c>
      <c r="K14" s="235">
        <v>97.6</v>
      </c>
      <c r="L14" s="199">
        <v>1891</v>
      </c>
      <c r="N14" s="156"/>
    </row>
    <row r="15" spans="1:14">
      <c r="A15" s="473" t="s">
        <v>7</v>
      </c>
      <c r="B15" s="476" t="s">
        <v>91</v>
      </c>
      <c r="C15" s="100" t="s">
        <v>2</v>
      </c>
      <c r="D15" s="198">
        <v>864</v>
      </c>
      <c r="E15" s="235">
        <f t="shared" si="0"/>
        <v>7.8609771631334731</v>
      </c>
      <c r="F15" s="235"/>
      <c r="G15" s="235">
        <v>3.8</v>
      </c>
      <c r="H15" s="235">
        <v>61.7</v>
      </c>
      <c r="I15" s="230">
        <v>50.8</v>
      </c>
      <c r="J15" s="235">
        <v>16.600000000000001</v>
      </c>
      <c r="K15" s="235">
        <v>96.3</v>
      </c>
      <c r="L15" s="199">
        <v>825</v>
      </c>
    </row>
    <row r="16" spans="1:14">
      <c r="A16" s="474"/>
      <c r="B16" s="477"/>
      <c r="C16" s="100" t="s">
        <v>1</v>
      </c>
      <c r="D16" s="198">
        <v>1097</v>
      </c>
      <c r="E16" s="235">
        <f t="shared" si="0"/>
        <v>9.9808934582840507</v>
      </c>
      <c r="F16" s="235"/>
      <c r="G16" s="235">
        <v>7.3</v>
      </c>
      <c r="H16" s="235">
        <v>52.1</v>
      </c>
      <c r="I16" s="230">
        <v>48.9</v>
      </c>
      <c r="J16" s="235">
        <v>3.3</v>
      </c>
      <c r="K16" s="235">
        <v>98.7</v>
      </c>
      <c r="L16" s="199">
        <v>1079</v>
      </c>
    </row>
    <row r="17" spans="1:14">
      <c r="A17" s="474"/>
      <c r="B17" s="478"/>
      <c r="C17" s="100" t="s">
        <v>0</v>
      </c>
      <c r="D17" s="198">
        <v>1961</v>
      </c>
      <c r="E17" s="235">
        <f t="shared" si="0"/>
        <v>17.841870621417524</v>
      </c>
      <c r="F17" s="235">
        <v>44.1</v>
      </c>
      <c r="G17" s="235">
        <v>5.8</v>
      </c>
      <c r="H17" s="235">
        <v>56.3</v>
      </c>
      <c r="I17" s="230">
        <v>49.7</v>
      </c>
      <c r="J17" s="235">
        <v>9.1</v>
      </c>
      <c r="K17" s="235">
        <v>97.7</v>
      </c>
      <c r="L17" s="199">
        <v>1904</v>
      </c>
    </row>
    <row r="18" spans="1:14">
      <c r="A18" s="473" t="s">
        <v>78</v>
      </c>
      <c r="B18" s="476" t="s">
        <v>90</v>
      </c>
      <c r="C18" s="100" t="s">
        <v>2</v>
      </c>
      <c r="D18" s="198">
        <v>3526</v>
      </c>
      <c r="E18" s="235">
        <f t="shared" si="0"/>
        <v>32.080793376398873</v>
      </c>
      <c r="F18" s="235"/>
      <c r="G18" s="235">
        <v>9.4</v>
      </c>
      <c r="H18" s="235">
        <v>58.6</v>
      </c>
      <c r="I18" s="230">
        <v>49.6</v>
      </c>
      <c r="J18" s="235">
        <v>19.2</v>
      </c>
      <c r="K18" s="235">
        <v>95.5</v>
      </c>
      <c r="L18" s="199">
        <v>3341</v>
      </c>
    </row>
    <row r="19" spans="1:14">
      <c r="A19" s="474"/>
      <c r="B19" s="477"/>
      <c r="C19" s="100" t="s">
        <v>1</v>
      </c>
      <c r="D19" s="198">
        <v>2030</v>
      </c>
      <c r="E19" s="235">
        <f t="shared" si="0"/>
        <v>18.469656992084431</v>
      </c>
      <c r="F19" s="235"/>
      <c r="G19" s="235">
        <v>10.3</v>
      </c>
      <c r="H19" s="235">
        <v>57.8</v>
      </c>
      <c r="I19" s="230">
        <v>49.2</v>
      </c>
      <c r="J19" s="235">
        <v>4.5999999999999996</v>
      </c>
      <c r="K19" s="235">
        <v>98.4</v>
      </c>
      <c r="L19" s="199">
        <v>1974</v>
      </c>
    </row>
    <row r="20" spans="1:14" ht="15" customHeight="1">
      <c r="A20" s="474"/>
      <c r="B20" s="477"/>
      <c r="C20" s="100" t="s">
        <v>0</v>
      </c>
      <c r="D20" s="200">
        <v>5556</v>
      </c>
      <c r="E20" s="236">
        <f t="shared" si="0"/>
        <v>50.550450368483304</v>
      </c>
      <c r="F20" s="236">
        <v>63.5</v>
      </c>
      <c r="G20" s="236">
        <v>9.6999999999999993</v>
      </c>
      <c r="H20" s="236">
        <v>58.3</v>
      </c>
      <c r="I20" s="231">
        <v>49.4</v>
      </c>
      <c r="J20" s="236">
        <v>13.9</v>
      </c>
      <c r="K20" s="236">
        <v>96.6</v>
      </c>
      <c r="L20" s="201">
        <v>5315</v>
      </c>
    </row>
    <row r="21" spans="1:14" ht="15" customHeight="1">
      <c r="A21" s="408" t="s">
        <v>5</v>
      </c>
      <c r="B21" s="409"/>
      <c r="C21" s="100" t="s">
        <v>2</v>
      </c>
      <c r="D21" s="198">
        <v>5118</v>
      </c>
      <c r="E21" s="235">
        <f t="shared" si="0"/>
        <v>46.565371667728137</v>
      </c>
      <c r="F21" s="235"/>
      <c r="G21" s="235">
        <v>7.9</v>
      </c>
      <c r="H21" s="235">
        <v>58.7</v>
      </c>
      <c r="I21" s="230">
        <v>49.8</v>
      </c>
      <c r="J21" s="235">
        <v>18.600000000000001</v>
      </c>
      <c r="K21" s="235">
        <v>95.8</v>
      </c>
      <c r="L21" s="199">
        <v>4863</v>
      </c>
    </row>
    <row r="22" spans="1:14" ht="15" customHeight="1">
      <c r="A22" s="410"/>
      <c r="B22" s="411"/>
      <c r="C22" s="100" t="s">
        <v>1</v>
      </c>
      <c r="D22" s="198">
        <v>4344</v>
      </c>
      <c r="E22" s="235">
        <f t="shared" si="0"/>
        <v>39.523246292421071</v>
      </c>
      <c r="F22" s="235"/>
      <c r="G22" s="235">
        <v>8.1</v>
      </c>
      <c r="H22" s="235">
        <v>53.5</v>
      </c>
      <c r="I22" s="230">
        <v>49</v>
      </c>
      <c r="J22" s="235">
        <v>4.5</v>
      </c>
      <c r="K22" s="235">
        <v>98.5</v>
      </c>
      <c r="L22" s="199">
        <v>4247</v>
      </c>
    </row>
    <row r="23" spans="1:14" ht="15" customHeight="1">
      <c r="A23" s="412"/>
      <c r="B23" s="413"/>
      <c r="C23" s="100" t="s">
        <v>0</v>
      </c>
      <c r="D23" s="200">
        <v>9462</v>
      </c>
      <c r="E23" s="236">
        <f t="shared" si="0"/>
        <v>86.088617960149222</v>
      </c>
      <c r="F23" s="236">
        <v>54.1</v>
      </c>
      <c r="G23" s="236">
        <v>8</v>
      </c>
      <c r="H23" s="236">
        <v>56.3</v>
      </c>
      <c r="I23" s="231">
        <v>49.4</v>
      </c>
      <c r="J23" s="236">
        <v>12.1</v>
      </c>
      <c r="K23" s="236">
        <v>97</v>
      </c>
      <c r="L23" s="201">
        <v>9110</v>
      </c>
      <c r="M23" s="81"/>
    </row>
    <row r="24" spans="1:14" ht="15" customHeight="1">
      <c r="A24" s="408" t="s">
        <v>4</v>
      </c>
      <c r="B24" s="409"/>
      <c r="C24" s="100" t="s">
        <v>2</v>
      </c>
      <c r="D24" s="198">
        <v>831</v>
      </c>
      <c r="E24" s="235">
        <f t="shared" si="0"/>
        <v>7.5607315075971249</v>
      </c>
      <c r="F24" s="235"/>
      <c r="G24" s="235">
        <v>38.299999999999997</v>
      </c>
      <c r="H24" s="235">
        <v>31.4</v>
      </c>
      <c r="I24" s="230">
        <v>40.5</v>
      </c>
      <c r="J24" s="235">
        <v>0.7</v>
      </c>
      <c r="K24" s="235">
        <v>87.4</v>
      </c>
      <c r="L24" s="199">
        <v>727</v>
      </c>
    </row>
    <row r="25" spans="1:14" ht="15" customHeight="1">
      <c r="A25" s="410"/>
      <c r="B25" s="411"/>
      <c r="C25" s="100" t="s">
        <v>1</v>
      </c>
      <c r="D25" s="198">
        <v>698</v>
      </c>
      <c r="E25" s="235">
        <f t="shared" si="0"/>
        <v>6.3506505322536624</v>
      </c>
      <c r="F25" s="235"/>
      <c r="G25" s="235">
        <v>45.4</v>
      </c>
      <c r="H25" s="235">
        <v>24.2</v>
      </c>
      <c r="I25" s="230">
        <v>38.200000000000003</v>
      </c>
      <c r="J25" s="235">
        <v>0.6</v>
      </c>
      <c r="K25" s="235">
        <v>96.5</v>
      </c>
      <c r="L25" s="199">
        <v>674</v>
      </c>
    </row>
    <row r="26" spans="1:14" ht="15" customHeight="1">
      <c r="A26" s="412"/>
      <c r="B26" s="413"/>
      <c r="C26" s="100" t="s">
        <v>0</v>
      </c>
      <c r="D26" s="200">
        <v>1529</v>
      </c>
      <c r="E26" s="236">
        <f t="shared" si="0"/>
        <v>13.911382039850787</v>
      </c>
      <c r="F26" s="236">
        <v>54.3</v>
      </c>
      <c r="G26" s="236">
        <v>41.5</v>
      </c>
      <c r="H26" s="236">
        <v>28.1</v>
      </c>
      <c r="I26" s="231">
        <v>39.5</v>
      </c>
      <c r="J26" s="236">
        <v>0.7</v>
      </c>
      <c r="K26" s="236">
        <v>91.6</v>
      </c>
      <c r="L26" s="201">
        <v>1400</v>
      </c>
    </row>
    <row r="27" spans="1:14">
      <c r="A27" s="380" t="s">
        <v>89</v>
      </c>
      <c r="B27" s="381"/>
      <c r="C27" s="100" t="s">
        <v>2</v>
      </c>
      <c r="D27" s="202">
        <v>5949</v>
      </c>
      <c r="E27" s="237">
        <f t="shared" si="0"/>
        <v>54.126103175325269</v>
      </c>
      <c r="F27" s="237"/>
      <c r="G27" s="237">
        <v>12.1</v>
      </c>
      <c r="H27" s="237">
        <v>54.9</v>
      </c>
      <c r="I27" s="232">
        <v>48.5</v>
      </c>
      <c r="J27" s="237">
        <v>16.100000000000001</v>
      </c>
      <c r="K27" s="237">
        <v>94.6</v>
      </c>
      <c r="L27" s="203">
        <v>5589</v>
      </c>
    </row>
    <row r="28" spans="1:14">
      <c r="A28" s="370"/>
      <c r="B28" s="371"/>
      <c r="C28" s="100" t="s">
        <v>1</v>
      </c>
      <c r="D28" s="198">
        <v>5042</v>
      </c>
      <c r="E28" s="235">
        <f t="shared" si="0"/>
        <v>45.873896824674731</v>
      </c>
      <c r="F28" s="235"/>
      <c r="G28" s="235">
        <v>13.3</v>
      </c>
      <c r="H28" s="235">
        <v>49.4</v>
      </c>
      <c r="I28" s="230">
        <v>47.5</v>
      </c>
      <c r="J28" s="235">
        <v>3.9</v>
      </c>
      <c r="K28" s="235">
        <v>98.2</v>
      </c>
      <c r="L28" s="199">
        <v>4921</v>
      </c>
    </row>
    <row r="29" spans="1:14">
      <c r="A29" s="382"/>
      <c r="B29" s="383"/>
      <c r="C29" s="100" t="s">
        <v>0</v>
      </c>
      <c r="D29" s="204">
        <v>10991</v>
      </c>
      <c r="E29" s="238">
        <f t="shared" si="0"/>
        <v>100</v>
      </c>
      <c r="F29" s="238">
        <v>54.1</v>
      </c>
      <c r="G29" s="238">
        <v>12.7</v>
      </c>
      <c r="H29" s="238">
        <v>52.4</v>
      </c>
      <c r="I29" s="233">
        <v>48</v>
      </c>
      <c r="J29" s="238">
        <v>10.5</v>
      </c>
      <c r="K29" s="238">
        <v>96.2</v>
      </c>
      <c r="L29" s="205">
        <v>10510</v>
      </c>
      <c r="M29" s="134"/>
    </row>
    <row r="30" spans="1:14" s="71" customFormat="1">
      <c r="A30" s="121" t="s">
        <v>97</v>
      </c>
    </row>
    <row r="31" spans="1:14" s="71" customFormat="1" ht="28.5" customHeight="1">
      <c r="A31" s="406" t="s">
        <v>150</v>
      </c>
      <c r="B31" s="407"/>
      <c r="C31" s="407"/>
      <c r="D31" s="407"/>
      <c r="E31" s="407"/>
      <c r="F31" s="407"/>
      <c r="G31" s="407"/>
      <c r="H31" s="407"/>
      <c r="I31" s="407"/>
      <c r="J31" s="407"/>
      <c r="K31" s="407"/>
      <c r="L31" s="407"/>
      <c r="N31" s="83"/>
    </row>
    <row r="32" spans="1:14" s="71" customFormat="1">
      <c r="A32" s="4" t="s">
        <v>98</v>
      </c>
    </row>
    <row r="33" spans="4:7" s="71" customFormat="1">
      <c r="G33" s="81"/>
    </row>
    <row r="34" spans="4:7" s="71" customFormat="1"/>
    <row r="35" spans="4:7">
      <c r="D35" s="135"/>
    </row>
  </sheetData>
  <mergeCells count="14">
    <mergeCell ref="A31:L31"/>
    <mergeCell ref="A2:C2"/>
    <mergeCell ref="A3:A14"/>
    <mergeCell ref="B3:B5"/>
    <mergeCell ref="B6:B8"/>
    <mergeCell ref="B9:B11"/>
    <mergeCell ref="B12:B14"/>
    <mergeCell ref="A21:B23"/>
    <mergeCell ref="A24:B26"/>
    <mergeCell ref="A27:B29"/>
    <mergeCell ref="A15:A17"/>
    <mergeCell ref="B15:B17"/>
    <mergeCell ref="A18:A20"/>
    <mergeCell ref="B18:B20"/>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Tab3.1</vt:lpstr>
      <vt:lpstr>Tab3.2</vt:lpstr>
      <vt:lpstr>Fig3.1</vt:lpstr>
      <vt:lpstr>Tab3.3</vt:lpstr>
      <vt:lpstr>Tab3.4</vt:lpstr>
      <vt:lpstr>Tab3.5_1_2_3</vt:lpstr>
      <vt:lpstr>Fig3.2</vt:lpstr>
      <vt:lpstr>Tab3.6</vt:lpstr>
      <vt:lpstr>Tab3.7</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3 - Effectifs et caractéristiques des personnels non enseignants du secteur public (données)</dc:title>
  <dc:creator>DEPP-MENJ - Ministère de l'Éducation nationale et de la Jeunesse - Direction de l'évaluation; de la prospective et de la performance</dc:creator>
  <cp:lastModifiedBy>Administration centrale</cp:lastModifiedBy>
  <dcterms:created xsi:type="dcterms:W3CDTF">2022-05-03T15:01:55Z</dcterms:created>
  <dcterms:modified xsi:type="dcterms:W3CDTF">2023-10-10T10:05:46Z</dcterms:modified>
</cp:coreProperties>
</file>