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270" yWindow="90" windowWidth="19440" windowHeight="11040" tabRatio="708"/>
  </bookViews>
  <sheets>
    <sheet name="Cartes 12.1" sheetId="22" r:id="rId1"/>
    <sheet name="tab 12.1" sheetId="23" r:id="rId2"/>
    <sheet name="carte 12.2" sheetId="24" r:id="rId3"/>
    <sheet name="carte 12.3" sheetId="25" r:id="rId4"/>
    <sheet name="Tab.12.2" sheetId="26" r:id="rId5"/>
    <sheet name="tab 12.3" sheetId="8" r:id="rId6"/>
    <sheet name="tab_12_4" sheetId="11" r:id="rId7"/>
    <sheet name="carte 12.4" sheetId="21" r:id="rId8"/>
    <sheet name="carte 12.5" sheetId="12" r:id="rId9"/>
    <sheet name="carte 12.6" sheetId="13" r:id="rId10"/>
    <sheet name="carte 12.7" sheetId="14" r:id="rId11"/>
    <sheet name="tab_12_5" sheetId="15" r:id="rId12"/>
    <sheet name="tab 12.6" sheetId="28" r:id="rId13"/>
    <sheet name="tab.12.7" sheetId="29" r:id="rId14"/>
    <sheet name="tab12 8-1" sheetId="31" r:id="rId15"/>
    <sheet name="tab 12.8-2" sheetId="30" r:id="rId16"/>
    <sheet name=" tab 12.9" sheetId="32" r:id="rId17"/>
    <sheet name="Annexes - tab 12.10" sheetId="27" r:id="rId18"/>
    <sheet name="Annexes- tab_12_11" sheetId="19" r:id="rId19"/>
  </sheets>
  <definedNames>
    <definedName name="_xlnm._FilterDatabase" localSheetId="17" hidden="1">'Annexes - tab 12.10'!$A$3:$H$105</definedName>
    <definedName name="_xlnm._FilterDatabase" localSheetId="8" hidden="1">'carte 12.5'!$A$1:$E$1</definedName>
    <definedName name="_xlnm._FilterDatabase" localSheetId="9" hidden="1">'carte 12.6'!$A$1:$F$33</definedName>
    <definedName name="_xlnm._FilterDatabase" localSheetId="10" hidden="1">'carte 12.7'!$A$1:$E$32</definedName>
    <definedName name="_xlnm.Print_Titles" localSheetId="17">'Annexes - tab 12.10'!$1:$4</definedName>
    <definedName name="_xlnm.Print_Area" localSheetId="17">'Annexes - tab 12.10'!$A$1:$D$105</definedName>
    <definedName name="_xlnm.Print_Area" localSheetId="2">'carte 12.2'!$A$1:$N$37</definedName>
    <definedName name="_xlnm.Print_Area" localSheetId="3">'carte 12.3'!$A$1:$O$42</definedName>
    <definedName name="_xlnm.Print_Area" localSheetId="7">'carte 12.4'!$A$1:$J$65</definedName>
    <definedName name="_xlnm.Print_Area" localSheetId="8">'carte 12.5'!$A$1:$I$73</definedName>
    <definedName name="_xlnm.Print_Area" localSheetId="0">'Cartes 12.1'!$A$1:$O$38</definedName>
    <definedName name="_xlnm.Print_Area" localSheetId="1">'tab 12.1'!$A$1:$H$6</definedName>
    <definedName name="_xlnm.Print_Area" localSheetId="6">tab_12_4!$A$1:$G$11</definedName>
  </definedNames>
  <calcPr calcId="145621" fullCalcOnLoad="1"/>
</workbook>
</file>

<file path=xl/calcChain.xml><?xml version="1.0" encoding="utf-8"?>
<calcChain xmlns="http://schemas.openxmlformats.org/spreadsheetml/2006/main">
  <c r="H7" i="8" l="1"/>
  <c r="H8" i="8"/>
  <c r="H9" i="8"/>
  <c r="H10" i="8"/>
  <c r="H11" i="8"/>
  <c r="H12" i="8"/>
  <c r="H13" i="8"/>
  <c r="H14" i="8"/>
  <c r="H15" i="8"/>
  <c r="H16" i="8"/>
  <c r="H17" i="8"/>
  <c r="H18" i="8"/>
  <c r="H19" i="8"/>
  <c r="H20" i="8"/>
  <c r="H21" i="8"/>
  <c r="H6" i="8"/>
  <c r="F6" i="8"/>
  <c r="E21" i="30"/>
  <c r="E20" i="30"/>
  <c r="E19" i="30"/>
  <c r="E18" i="30"/>
  <c r="E17" i="30"/>
  <c r="E16" i="30"/>
  <c r="E15" i="30"/>
  <c r="E14" i="30"/>
  <c r="E13" i="30"/>
  <c r="E12" i="30"/>
  <c r="E10" i="30"/>
  <c r="E9" i="30"/>
  <c r="E8" i="30"/>
  <c r="E6" i="30"/>
  <c r="E5" i="30"/>
  <c r="E4" i="30"/>
  <c r="B8" i="28"/>
  <c r="I3" i="29"/>
  <c r="H3" i="29"/>
  <c r="C8" i="28"/>
  <c r="E19" i="26"/>
  <c r="D19" i="26"/>
  <c r="E18" i="26"/>
  <c r="D18" i="26"/>
  <c r="C18" i="26"/>
  <c r="B18" i="26"/>
  <c r="E17" i="26"/>
  <c r="D17" i="26"/>
  <c r="C17" i="26"/>
  <c r="B17" i="26"/>
  <c r="E16" i="26"/>
  <c r="D16" i="26"/>
  <c r="C16" i="26"/>
  <c r="C19" i="26"/>
  <c r="B16" i="26"/>
  <c r="B19" i="26"/>
  <c r="E14" i="26"/>
  <c r="D14" i="26"/>
  <c r="C14" i="26"/>
  <c r="B14" i="26"/>
  <c r="E13" i="26"/>
  <c r="D13" i="26"/>
  <c r="E12" i="26"/>
  <c r="D12" i="26"/>
  <c r="E11" i="26"/>
  <c r="D11" i="26"/>
  <c r="E9" i="26"/>
  <c r="D9" i="26"/>
  <c r="C9" i="26"/>
  <c r="B9" i="26"/>
  <c r="E8" i="26"/>
  <c r="D8" i="26"/>
  <c r="E7" i="26"/>
  <c r="D7" i="26"/>
  <c r="E6" i="26"/>
  <c r="D6" i="26"/>
  <c r="N33" i="25"/>
  <c r="M33"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 i="25"/>
  <c r="O2" i="25"/>
  <c r="M33" i="24"/>
  <c r="L33" i="24"/>
  <c r="N34" i="22"/>
  <c r="M34" i="22"/>
  <c r="O33" i="22"/>
  <c r="O32" i="22"/>
  <c r="O31" i="22"/>
  <c r="O29" i="22"/>
  <c r="O28" i="22"/>
  <c r="O27" i="22"/>
  <c r="O26" i="22"/>
  <c r="O25" i="22"/>
  <c r="O24" i="22"/>
  <c r="O23" i="22"/>
  <c r="O22" i="22"/>
  <c r="O21" i="22"/>
  <c r="O20" i="22"/>
  <c r="O19" i="22"/>
  <c r="O18" i="22"/>
  <c r="O17" i="22"/>
  <c r="O16" i="22"/>
  <c r="O15" i="22"/>
  <c r="O14" i="22"/>
  <c r="O13" i="22"/>
  <c r="O12" i="22"/>
  <c r="O11" i="22"/>
  <c r="O10" i="22"/>
  <c r="O9" i="22"/>
  <c r="O8" i="22"/>
  <c r="O7" i="22"/>
  <c r="O6" i="22"/>
  <c r="O5" i="22"/>
  <c r="O4" i="22"/>
  <c r="O3" i="22"/>
  <c r="O2" i="22"/>
  <c r="N33" i="24"/>
  <c r="D33" i="14"/>
  <c r="C33" i="14"/>
  <c r="F7" i="8"/>
  <c r="F8" i="8"/>
  <c r="F9" i="8"/>
  <c r="F10" i="8"/>
  <c r="F11" i="8"/>
  <c r="F12" i="8"/>
  <c r="F13" i="8"/>
  <c r="F14" i="8"/>
  <c r="F15" i="8"/>
  <c r="F16" i="8"/>
  <c r="F17" i="8"/>
  <c r="F18" i="8"/>
  <c r="F19" i="8"/>
  <c r="F20" i="8"/>
  <c r="B21" i="8"/>
  <c r="G21" i="8"/>
  <c r="E21" i="8"/>
  <c r="E3" i="21"/>
  <c r="E4" i="21"/>
  <c r="E5" i="21"/>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2" i="21"/>
  <c r="D33" i="21"/>
  <c r="C33" i="13"/>
  <c r="C33" i="21"/>
  <c r="D33" i="13"/>
  <c r="C33" i="12"/>
  <c r="G2" i="13"/>
  <c r="G6" i="13"/>
  <c r="G10" i="13"/>
  <c r="G14" i="13"/>
  <c r="G18" i="13"/>
  <c r="G22" i="13"/>
  <c r="G26" i="13"/>
  <c r="G30" i="13"/>
  <c r="G3" i="13"/>
  <c r="G7" i="13"/>
  <c r="G11" i="13"/>
  <c r="G15" i="13"/>
  <c r="G19" i="13"/>
  <c r="G23" i="13"/>
  <c r="G27" i="13"/>
  <c r="G31" i="13"/>
  <c r="G4" i="13"/>
  <c r="G8" i="13"/>
  <c r="G12" i="13"/>
  <c r="G16" i="13"/>
  <c r="G20" i="13"/>
  <c r="G24" i="13"/>
  <c r="G28" i="13"/>
  <c r="G32" i="13"/>
  <c r="G5" i="13"/>
  <c r="G9" i="13"/>
  <c r="G13" i="13"/>
  <c r="G17" i="13"/>
  <c r="G21" i="13"/>
  <c r="G25" i="13"/>
  <c r="G29" i="13"/>
  <c r="D33" i="12"/>
  <c r="E3" i="13"/>
  <c r="F3" i="13"/>
  <c r="E4" i="13"/>
  <c r="F4" i="13"/>
  <c r="E5" i="13"/>
  <c r="F5" i="13"/>
  <c r="E6" i="13"/>
  <c r="E7" i="13"/>
  <c r="F7" i="13"/>
  <c r="E8" i="13"/>
  <c r="F8" i="13"/>
  <c r="E9" i="13"/>
  <c r="F9" i="13"/>
  <c r="E10" i="13"/>
  <c r="E11" i="13"/>
  <c r="F11" i="13"/>
  <c r="E12" i="13"/>
  <c r="F12" i="13"/>
  <c r="E13" i="13"/>
  <c r="F13" i="13"/>
  <c r="E14" i="13"/>
  <c r="E15" i="13"/>
  <c r="F15" i="13"/>
  <c r="E16" i="13"/>
  <c r="F16" i="13"/>
  <c r="E17" i="13"/>
  <c r="F17" i="13"/>
  <c r="E18" i="13"/>
  <c r="E19" i="13"/>
  <c r="F19" i="13"/>
  <c r="E20" i="13"/>
  <c r="F20" i="13"/>
  <c r="E21" i="13"/>
  <c r="F21" i="13"/>
  <c r="E22" i="13"/>
  <c r="E23" i="13"/>
  <c r="F23" i="13"/>
  <c r="E24" i="13"/>
  <c r="F24" i="13"/>
  <c r="E25" i="13"/>
  <c r="F25" i="13"/>
  <c r="E26" i="13"/>
  <c r="E27" i="13"/>
  <c r="F27" i="13"/>
  <c r="E28" i="13"/>
  <c r="F28" i="13"/>
  <c r="E29" i="13"/>
  <c r="F29" i="13"/>
  <c r="E30" i="13"/>
  <c r="E31" i="13"/>
  <c r="F31" i="13"/>
  <c r="E32" i="13"/>
  <c r="F32" i="13"/>
  <c r="E2" i="13"/>
  <c r="E33" i="13"/>
  <c r="F6" i="13"/>
  <c r="F10" i="13"/>
  <c r="F14" i="13"/>
  <c r="F18" i="13"/>
  <c r="F22" i="13"/>
  <c r="F26" i="13"/>
  <c r="F30" i="13"/>
  <c r="F2" i="13"/>
  <c r="E3" i="14"/>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2" i="14"/>
  <c r="E2" i="14"/>
  <c r="G11" i="15"/>
  <c r="G12" i="15"/>
  <c r="G13" i="15"/>
  <c r="G7" i="15"/>
  <c r="G8" i="15"/>
  <c r="G6" i="15"/>
  <c r="C17" i="15"/>
  <c r="G17" i="15"/>
  <c r="C18" i="15"/>
  <c r="C16" i="15"/>
  <c r="C14" i="15"/>
  <c r="C9" i="15"/>
  <c r="G9" i="15"/>
  <c r="B17" i="15"/>
  <c r="B18" i="15"/>
  <c r="B16" i="15"/>
  <c r="G16" i="15"/>
  <c r="B14" i="15"/>
  <c r="B9" i="15"/>
  <c r="C22" i="8"/>
  <c r="C21" i="8"/>
  <c r="G14" i="15"/>
  <c r="C19" i="15"/>
  <c r="D8" i="8"/>
  <c r="F21" i="8"/>
  <c r="B19" i="15"/>
  <c r="G18" i="15"/>
  <c r="D19" i="8"/>
  <c r="D15" i="8"/>
  <c r="D7" i="8"/>
  <c r="D21" i="8"/>
  <c r="D17" i="8"/>
  <c r="D13" i="8"/>
  <c r="D9" i="8"/>
  <c r="D11" i="8"/>
  <c r="D6" i="8"/>
  <c r="D18" i="8"/>
  <c r="D14" i="8"/>
  <c r="D10" i="8"/>
  <c r="D20" i="8"/>
  <c r="D16" i="8"/>
  <c r="D12" i="8"/>
  <c r="E33" i="14"/>
  <c r="G19" i="15"/>
</calcChain>
</file>

<file path=xl/comments1.xml><?xml version="1.0" encoding="utf-8"?>
<comments xmlns="http://schemas.openxmlformats.org/spreadsheetml/2006/main">
  <authors>
    <author>DP</author>
  </authors>
  <commentList>
    <comment ref="C1" authorId="0">
      <text>
        <r>
          <rPr>
            <b/>
            <sz val="9"/>
            <color indexed="81"/>
            <rFont val="Tahoma"/>
            <family val="2"/>
          </rPr>
          <t>DP:</t>
        </r>
        <r>
          <rPr>
            <sz val="9"/>
            <color indexed="81"/>
            <rFont val="Tahoma"/>
            <family val="2"/>
          </rPr>
          <t xml:space="preserve">
 Enlever la virgule, afficher les chiffres entiers</t>
        </r>
      </text>
    </comment>
  </commentList>
</comments>
</file>

<file path=xl/sharedStrings.xml><?xml version="1.0" encoding="utf-8"?>
<sst xmlns="http://schemas.openxmlformats.org/spreadsheetml/2006/main" count="677" uniqueCount="333">
  <si>
    <t>cod_acad</t>
  </si>
  <si>
    <t>AMIENS</t>
  </si>
  <si>
    <t>BESANCON</t>
  </si>
  <si>
    <t>BORDEAUX</t>
  </si>
  <si>
    <t>CAEN</t>
  </si>
  <si>
    <t>CORSE</t>
  </si>
  <si>
    <t>CRETEIL</t>
  </si>
  <si>
    <t>DIJON</t>
  </si>
  <si>
    <t>GRENOBLE</t>
  </si>
  <si>
    <t>GUADELOUPE</t>
  </si>
  <si>
    <t>GUYANE</t>
  </si>
  <si>
    <t>LILLE</t>
  </si>
  <si>
    <t>LIMOGES</t>
  </si>
  <si>
    <t>LYON</t>
  </si>
  <si>
    <t>MARTINIQUE</t>
  </si>
  <si>
    <t>MAYOTTE</t>
  </si>
  <si>
    <t>NANCY-METZ</t>
  </si>
  <si>
    <t>NANTES</t>
  </si>
  <si>
    <t>NICE</t>
  </si>
  <si>
    <t>PARIS</t>
  </si>
  <si>
    <t>POITIERS</t>
  </si>
  <si>
    <t>REIMS</t>
  </si>
  <si>
    <t>RENNES</t>
  </si>
  <si>
    <t>REUNION</t>
  </si>
  <si>
    <t>ROUEN</t>
  </si>
  <si>
    <t>STRASBOURG</t>
  </si>
  <si>
    <t>TOULOUSE</t>
  </si>
  <si>
    <t>VERSAILLES</t>
  </si>
  <si>
    <t>académie</t>
  </si>
  <si>
    <t>AIX_MARS.</t>
  </si>
  <si>
    <t>CLER.-FER.</t>
  </si>
  <si>
    <t>MONTPEL.</t>
  </si>
  <si>
    <t>ORL._TOURS</t>
  </si>
  <si>
    <t>Part des demandes satisfaites (en %)</t>
  </si>
  <si>
    <t>Ensemble</t>
  </si>
  <si>
    <t>Hommes</t>
  </si>
  <si>
    <t>Rapprochement familial</t>
  </si>
  <si>
    <t>Convenances personnelles</t>
  </si>
  <si>
    <t>Total</t>
  </si>
  <si>
    <t>Femmes</t>
  </si>
  <si>
    <t>Nombre de demandes</t>
  </si>
  <si>
    <t>Mouvement spécifique national</t>
  </si>
  <si>
    <t>MOUVEMENTS</t>
  </si>
  <si>
    <t>Postes</t>
  </si>
  <si>
    <t>Demandes</t>
  </si>
  <si>
    <t>Mutés</t>
  </si>
  <si>
    <t>Dont mutés intra</t>
  </si>
  <si>
    <t>Soit en % des demandes</t>
  </si>
  <si>
    <t>Taux de mutation</t>
  </si>
  <si>
    <t>%</t>
  </si>
  <si>
    <t>Théâtre/Cinéma</t>
  </si>
  <si>
    <t>PLP spéc requérant certaines compétences</t>
  </si>
  <si>
    <t>ARTS Disciplines artistiques</t>
  </si>
  <si>
    <t>BTS Economie et gestion</t>
  </si>
  <si>
    <t>BTS Sciences et techniques industrielles</t>
  </si>
  <si>
    <t>BTS Sciences physiques</t>
  </si>
  <si>
    <t xml:space="preserve">DDF ex Chefs de travaux </t>
  </si>
  <si>
    <t>Sections internationales</t>
  </si>
  <si>
    <t>CO/CIO Personnels d'orientation et d'information</t>
  </si>
  <si>
    <t>CPGE Classes préparatoires aux grandes écoles</t>
  </si>
  <si>
    <t xml:space="preserve">Dispositif sportif conventionné         </t>
  </si>
  <si>
    <t>Enseignement en langue bretonne</t>
  </si>
  <si>
    <t>Enseignement en langue corse</t>
  </si>
  <si>
    <t>PLP Dessin arts appliqués aux métiers d'art</t>
  </si>
  <si>
    <t xml:space="preserve">Sections binationales                   </t>
  </si>
  <si>
    <t>Total hors mouvement PLP et CIO</t>
  </si>
  <si>
    <t>Total des demandes des agrégés hors mouvements PLP et CIO</t>
  </si>
  <si>
    <t>Total des demandes des agrégés mouvement CPGE</t>
  </si>
  <si>
    <t>Nombre de participants titulaires</t>
  </si>
  <si>
    <t>Part des enseignants titulaires qui participent au mouvement (en %)</t>
  </si>
  <si>
    <t>Part des demandes de mobilité ayant entrainé mutation parmi les titulaires  (en %)</t>
  </si>
  <si>
    <t>Nombre de participants néo-titulaires</t>
  </si>
  <si>
    <t>Part des néo-titulaires dans les affectations interacadémique  (en %)</t>
  </si>
  <si>
    <t>Taux de satisfaction sur les demandes de maintien dans l’académie de stage  (en %)</t>
  </si>
  <si>
    <t>cod acad</t>
  </si>
  <si>
    <t>Sorties réalisées</t>
  </si>
  <si>
    <t>Total entrants</t>
  </si>
  <si>
    <t>Ratio_entrées_sorties_tit</t>
  </si>
  <si>
    <t>tot entrants titulaires</t>
  </si>
  <si>
    <t>tot entrants neotit</t>
  </si>
  <si>
    <t>tot entrants</t>
  </si>
  <si>
    <t>Part_tit_entrants</t>
  </si>
  <si>
    <t>Néotitulaires demandant le maintien dans leur académie de stage (Vœu 1)</t>
  </si>
  <si>
    <t>dont Néotitulaires restant effectivement dans leur académie</t>
  </si>
  <si>
    <t>Part_neotit_mut_acad_stg_v1</t>
  </si>
  <si>
    <t>Motif de demande de mutation (mvt inter)</t>
  </si>
  <si>
    <t>Nombre de demandes satisfaites</t>
  </si>
  <si>
    <t>Nbre avec une bonification handicap</t>
  </si>
  <si>
    <t>Nbre avec une bonification "Education prioritaire"</t>
  </si>
  <si>
    <t>Nbre sans bonification handicap ou "Education prioritaire"</t>
  </si>
  <si>
    <t>Mutations simultanées</t>
  </si>
  <si>
    <t>N.B. Les bonifications  ne sont pas exclusives : un enseignant peut à la fois bénéficier d’une bonification  « handicap » et d’une bonification</t>
  </si>
  <si>
    <t>Ratio des demandes d'entrée en 1er vœu / demandes de sortie des enseignants titulaires du second degré</t>
  </si>
  <si>
    <t>Ratio des entrées / sorties des enseignants titulaires du second degré</t>
  </si>
  <si>
    <t>Part des titulaires parmi les entrants dans l'académie du second degré (%)</t>
  </si>
  <si>
    <t>Part des néo-titulaires du second degré affectés dans leur académie de stage en 1er vœu (en %)</t>
  </si>
  <si>
    <t>Indicateur parité</t>
  </si>
  <si>
    <t>Code ACA</t>
  </si>
  <si>
    <t>demandes de sortie</t>
  </si>
  <si>
    <t>Demandes entrée en 1er vœu</t>
  </si>
  <si>
    <t>Ratio_entrée 1er vœu s_sorties_tit</t>
  </si>
  <si>
    <t>Part aca dans total</t>
  </si>
  <si>
    <t xml:space="preserve">Nombre </t>
  </si>
  <si>
    <t>« éducation prioritaire ».</t>
  </si>
  <si>
    <t>Lecture : 88,4 % des enseignants du second degré ayant formulé un premier vœu motivé par un rapprochement familial et bénéficiant d’une bonification pour handicap ont obtenu une mutation (pas nécessairement sur ce premier vœu).</t>
  </si>
  <si>
    <t xml:space="preserve">2847
 </t>
  </si>
  <si>
    <t>Académie</t>
  </si>
  <si>
    <t>Candidats désirant sortir</t>
  </si>
  <si>
    <t>Demandes d'entrée Vœu 1</t>
  </si>
  <si>
    <t>Ratio_dem_entrée_v1_dem_sorties_tit</t>
  </si>
  <si>
    <t>002</t>
  </si>
  <si>
    <t>AIX-MARSEILLE</t>
  </si>
  <si>
    <t>020</t>
  </si>
  <si>
    <t>003</t>
  </si>
  <si>
    <t>004</t>
  </si>
  <si>
    <t>005</t>
  </si>
  <si>
    <t>006</t>
  </si>
  <si>
    <t>CLERMONT-FERRAND</t>
  </si>
  <si>
    <t>027</t>
  </si>
  <si>
    <t>024</t>
  </si>
  <si>
    <t>007</t>
  </si>
  <si>
    <t>008</t>
  </si>
  <si>
    <t>032</t>
  </si>
  <si>
    <t>033</t>
  </si>
  <si>
    <t>009</t>
  </si>
  <si>
    <t>022</t>
  </si>
  <si>
    <t>010</t>
  </si>
  <si>
    <t>031</t>
  </si>
  <si>
    <t>043</t>
  </si>
  <si>
    <t>011</t>
  </si>
  <si>
    <t>MONTPELLIER</t>
  </si>
  <si>
    <t>012</t>
  </si>
  <si>
    <t>017</t>
  </si>
  <si>
    <t>023</t>
  </si>
  <si>
    <t>018</t>
  </si>
  <si>
    <t>ORLEANS-TOURS</t>
  </si>
  <si>
    <t>001</t>
  </si>
  <si>
    <t>013</t>
  </si>
  <si>
    <t>019</t>
  </si>
  <si>
    <t>014</t>
  </si>
  <si>
    <t>028</t>
  </si>
  <si>
    <t>021</t>
  </si>
  <si>
    <t>044</t>
  </si>
  <si>
    <t>SAINT-PIERRE-ET-MIQUELON</t>
  </si>
  <si>
    <t>015</t>
  </si>
  <si>
    <t>016</t>
  </si>
  <si>
    <t>025</t>
  </si>
  <si>
    <t>Nombre de participants au mouvement interdépartemental</t>
  </si>
  <si>
    <t>Part des demandes de mobilité ayant entrainé mutation (en %)</t>
  </si>
  <si>
    <t>Satisfaits</t>
  </si>
  <si>
    <t>Ratio_sorties_realisées_sorties_dem</t>
  </si>
  <si>
    <t>tot_entrants</t>
  </si>
  <si>
    <t>tot_sortants</t>
  </si>
  <si>
    <t>Ratio_entrées_sorties_realisées</t>
  </si>
  <si>
    <t>Motif de demande de mutation</t>
  </si>
  <si>
    <t xml:space="preserve"> Nombre de demandes </t>
  </si>
  <si>
    <t xml:space="preserve"> Nombre de demandes satisfaites</t>
  </si>
  <si>
    <t>avec une bonification 
« handicap »
800 points ou 
100 points</t>
  </si>
  <si>
    <t>sans bonification</t>
  </si>
  <si>
    <t>« handicap »</t>
  </si>
  <si>
    <t>Vœux liés</t>
  </si>
  <si>
    <t>Département</t>
  </si>
  <si>
    <r>
      <t>Ratio des demandes d’entrée en 1</t>
    </r>
    <r>
      <rPr>
        <b/>
        <vertAlign val="superscript"/>
        <sz val="8"/>
        <color indexed="63"/>
        <rFont val="Arial"/>
        <family val="2"/>
      </rPr>
      <t>er</t>
    </r>
    <r>
      <rPr>
        <b/>
        <sz val="4.5"/>
        <color indexed="63"/>
        <rFont val="Arial"/>
        <family val="2"/>
      </rPr>
      <t xml:space="preserve"> </t>
    </r>
    <r>
      <rPr>
        <b/>
        <sz val="8"/>
        <color indexed="63"/>
        <rFont val="Arial"/>
        <family val="2"/>
      </rPr>
      <t>vœu / demande de sorties</t>
    </r>
  </si>
  <si>
    <t>Ratio des sorties réalisées sur les sorties demandées par les enseignants titulaires du 1er degré public</t>
  </si>
  <si>
    <r>
      <t>Ratio des entrées sur les sorties réalisées par les enseignants titulaires du 1</t>
    </r>
    <r>
      <rPr>
        <b/>
        <vertAlign val="superscript"/>
        <sz val="8"/>
        <color indexed="63"/>
        <rFont val="Arial"/>
        <family val="2"/>
      </rPr>
      <t>er</t>
    </r>
    <r>
      <rPr>
        <b/>
        <sz val="4.5"/>
        <color indexed="63"/>
        <rFont val="Arial"/>
        <family val="2"/>
      </rPr>
      <t xml:space="preserve"> </t>
    </r>
    <r>
      <rPr>
        <b/>
        <sz val="8"/>
        <color indexed="63"/>
        <rFont val="Arial"/>
        <family val="2"/>
      </rPr>
      <t>degré public</t>
    </r>
  </si>
  <si>
    <t>Ain</t>
  </si>
  <si>
    <t>Aisne</t>
  </si>
  <si>
    <t>Allier</t>
  </si>
  <si>
    <t>Alpes-de-Haute-Provence</t>
  </si>
  <si>
    <t>Alpes-Maritimes</t>
  </si>
  <si>
    <t>Ardèche</t>
  </si>
  <si>
    <t>Ardennes</t>
  </si>
  <si>
    <t>Ariège</t>
  </si>
  <si>
    <t>Aube</t>
  </si>
  <si>
    <t>Aude</t>
  </si>
  <si>
    <t>Aveyron</t>
  </si>
  <si>
    <t>Bas-Rhin</t>
  </si>
  <si>
    <t>Bouches-du-Rhône</t>
  </si>
  <si>
    <t>Calvados</t>
  </si>
  <si>
    <t>Cantal</t>
  </si>
  <si>
    <t>Charente</t>
  </si>
  <si>
    <t>Charente-Maritime</t>
  </si>
  <si>
    <t>Cher</t>
  </si>
  <si>
    <t>Corrèze</t>
  </si>
  <si>
    <t>Corse-du-Sud</t>
  </si>
  <si>
    <t>Côte-d’Or</t>
  </si>
  <si>
    <t>Cotes-d’Armor</t>
  </si>
  <si>
    <t>Creuse</t>
  </si>
  <si>
    <t>Deux-Sèvres</t>
  </si>
  <si>
    <t>Dordogne</t>
  </si>
  <si>
    <t>Doubs</t>
  </si>
  <si>
    <t>Drome</t>
  </si>
  <si>
    <t>Essonne</t>
  </si>
  <si>
    <t>Eure</t>
  </si>
  <si>
    <t>Eure-et-Loir</t>
  </si>
  <si>
    <t>Finistère</t>
  </si>
  <si>
    <t>Gard</t>
  </si>
  <si>
    <t>Gers</t>
  </si>
  <si>
    <t>Gironde</t>
  </si>
  <si>
    <t>Guadeloupe</t>
  </si>
  <si>
    <t>Guyane</t>
  </si>
  <si>
    <t>Haute-Savoie</t>
  </si>
  <si>
    <t>Haute-Corse</t>
  </si>
  <si>
    <t>Haute-Garonne</t>
  </si>
  <si>
    <t>Haute-Loire</t>
  </si>
  <si>
    <t>Haute-Marne</t>
  </si>
  <si>
    <t>Hautes-Alpes</t>
  </si>
  <si>
    <t>Haute-Saône</t>
  </si>
  <si>
    <t>Hautes-Pyrénées</t>
  </si>
  <si>
    <t>Haute-Vienne</t>
  </si>
  <si>
    <t>Haut-Rhin</t>
  </si>
  <si>
    <t>Hauts-De-Seine</t>
  </si>
  <si>
    <t>Hérault</t>
  </si>
  <si>
    <t>Ille-et-Vilaine</t>
  </si>
  <si>
    <t>Indre</t>
  </si>
  <si>
    <t>Indre-et-Loire</t>
  </si>
  <si>
    <t>Isère</t>
  </si>
  <si>
    <t>Jura</t>
  </si>
  <si>
    <t>Landes</t>
  </si>
  <si>
    <t>Loire</t>
  </si>
  <si>
    <t>Loire-Atlantique</t>
  </si>
  <si>
    <t>Loiret</t>
  </si>
  <si>
    <t>Loir-et-Cher</t>
  </si>
  <si>
    <t>Lot</t>
  </si>
  <si>
    <t>Lot-et-Garonne</t>
  </si>
  <si>
    <t>Lozère</t>
  </si>
  <si>
    <t>Maine-et-Loire</t>
  </si>
  <si>
    <t>Manche</t>
  </si>
  <si>
    <t>Marne</t>
  </si>
  <si>
    <t>Martinique</t>
  </si>
  <si>
    <t>Mayenne</t>
  </si>
  <si>
    <t>Mayotte</t>
  </si>
  <si>
    <t>Meurthe-et-Moselle</t>
  </si>
  <si>
    <t>Meuse</t>
  </si>
  <si>
    <t>Morbihan</t>
  </si>
  <si>
    <t>Moselle</t>
  </si>
  <si>
    <t>Nièvre</t>
  </si>
  <si>
    <t>Nord</t>
  </si>
  <si>
    <t>Oise</t>
  </si>
  <si>
    <t>Orne</t>
  </si>
  <si>
    <t>Paris</t>
  </si>
  <si>
    <t>Pas-de-Calais</t>
  </si>
  <si>
    <t>Puy-de-Dôme</t>
  </si>
  <si>
    <t>Pyrénées-Atlantiques</t>
  </si>
  <si>
    <t>Pyrénées-Orientales</t>
  </si>
  <si>
    <t>Réunion (La)</t>
  </si>
  <si>
    <t>Rhône</t>
  </si>
  <si>
    <t>Saône-et-Loire</t>
  </si>
  <si>
    <t>Sarthe</t>
  </si>
  <si>
    <t>Savoie</t>
  </si>
  <si>
    <t>Seine-Maritime</t>
  </si>
  <si>
    <t>Seine-et-Marne</t>
  </si>
  <si>
    <t>Seine-Saint-Denis</t>
  </si>
  <si>
    <t>Somme</t>
  </si>
  <si>
    <t>Tarn</t>
  </si>
  <si>
    <t>Tarn-et-Garonne</t>
  </si>
  <si>
    <t>Territoire de Belfort</t>
  </si>
  <si>
    <t>Val-de-Marne</t>
  </si>
  <si>
    <t>Val-d’Oise</t>
  </si>
  <si>
    <t>Var</t>
  </si>
  <si>
    <t>Vaucluse</t>
  </si>
  <si>
    <t>Vendée</t>
  </si>
  <si>
    <t>Vienne</t>
  </si>
  <si>
    <t>Vosges</t>
  </si>
  <si>
    <t>Yonne</t>
  </si>
  <si>
    <t>Yvelines</t>
  </si>
  <si>
    <t>Nombre de mutations réalisées</t>
  </si>
  <si>
    <t>Taux de satisfaction (en %)</t>
  </si>
  <si>
    <t>Personnel de direction</t>
  </si>
  <si>
    <t>IA-IPR</t>
  </si>
  <si>
    <t>IEN</t>
  </si>
  <si>
    <t>Total personnel d’inspection</t>
  </si>
  <si>
    <t>Nombre de participants aux mouvements des personnels de direction et d’inspection</t>
  </si>
  <si>
    <t>Personnel d'inspection</t>
  </si>
  <si>
    <t>Nombre d'agents ayant formulé une demande</t>
  </si>
  <si>
    <t>Attachés d'administration de l'État (AAE)</t>
  </si>
  <si>
    <t>Filière administrative</t>
  </si>
  <si>
    <t>Secrétaires administratifs de l'Éducation nationale et de l'Enseignement supérieur (SAENES)</t>
  </si>
  <si>
    <r>
      <t xml:space="preserve">Total mouvement inter-académique </t>
    </r>
    <r>
      <rPr>
        <b/>
        <vertAlign val="superscript"/>
        <sz val="9"/>
        <color indexed="63"/>
        <rFont val="Arial"/>
        <family val="2"/>
      </rPr>
      <t>1</t>
    </r>
    <r>
      <rPr>
        <b/>
        <sz val="9"/>
        <color indexed="63"/>
        <rFont val="Arial"/>
        <family val="2"/>
      </rPr>
      <t xml:space="preserve"> </t>
    </r>
  </si>
  <si>
    <t>Adjoints administratifs de l’Éducation nationale et de l’Enseignement supérieur (ADJAENES)</t>
  </si>
  <si>
    <r>
      <t xml:space="preserve">Total mouvement inter-académique à gestion déconcentrée </t>
    </r>
    <r>
      <rPr>
        <b/>
        <vertAlign val="superscript"/>
        <sz val="9"/>
        <color indexed="63"/>
        <rFont val="Arial"/>
        <family val="2"/>
      </rPr>
      <t>2</t>
    </r>
  </si>
  <si>
    <t>Total filière administrative</t>
  </si>
  <si>
    <t xml:space="preserve"> Médecins de l’éducation nationale (MEN)</t>
  </si>
  <si>
    <t xml:space="preserve"> Conseillers techniques de service social des administrations de l’Etat (CTSSAE)</t>
  </si>
  <si>
    <r>
      <t xml:space="preserve">Total mouvement national </t>
    </r>
    <r>
      <rPr>
        <b/>
        <vertAlign val="superscript"/>
        <sz val="9"/>
        <color indexed="63"/>
        <rFont val="Arial"/>
        <family val="2"/>
      </rPr>
      <t>3</t>
    </r>
  </si>
  <si>
    <t>Filière santé-sociale</t>
  </si>
  <si>
    <t>Infirmiers de l’Éducation nationale et de l’Enseignement supérieur (INFENES)</t>
  </si>
  <si>
    <t>Assistants de service social des administrations de l’État (ASSAE)</t>
  </si>
  <si>
    <t>Total filière santé-sociale</t>
  </si>
  <si>
    <t xml:space="preserve"> Total</t>
  </si>
  <si>
    <t>Total mouvement inter-académique</t>
  </si>
  <si>
    <t>Total mouvement national</t>
  </si>
  <si>
    <t>Total mouvement inter-académique à gestion déconcentrée</t>
  </si>
  <si>
    <t>1. Le mouvement inter-académique concerne les attachés d’administration de l’Etat (AAE) et les secrétaires administratifs de l'Éducation nationale et de l'Enseignement supérieur (SAENES)</t>
  </si>
  <si>
    <t xml:space="preserve">2. Le mouvement inter-académique à gestion déconcentrée concerne les adjoints administratifs de l’Éducation nationale et de l’Enseignement supérieur (ADJAENES), les infirmiers de l’Éducation nationale et de l’Enseignement supérieur (INFENES) et les assistants de service social des administrations de l’État (ASSAE) </t>
  </si>
  <si>
    <t>3 Le mouvement national concerne les médecins de l’Éducation nationale (MEN) et les conseillers techniques de service social des administrations de l’État (CTSSAE)</t>
  </si>
  <si>
    <t>Nombre de participants au mouvement</t>
  </si>
  <si>
    <t>Part des demandes de mobilité ayant entrainé mutation</t>
  </si>
  <si>
    <t>2. Le mouvement national concerne les médecins de l’Éducation nationale (MEN) et les conseillers techniques de service social des administrations de l’État (CTSSAE)</t>
  </si>
  <si>
    <t>Demandes de mutation au titre du CIMM</t>
  </si>
  <si>
    <t>Mutations réalisées au titre du CIMM</t>
  </si>
  <si>
    <t>Taux de satisfaction en %</t>
  </si>
  <si>
    <t>Filière</t>
  </si>
  <si>
    <t>Corps</t>
  </si>
  <si>
    <t>Administrative</t>
  </si>
  <si>
    <t>Santé-sociale</t>
  </si>
  <si>
    <t>Infirmiers de l’Éducation nationale et de l’Enseignement supérieur (INFENES) Catégorie A</t>
  </si>
  <si>
    <t>Conseillers techniques de service social des administrations de l’Etat (CTSSAE)</t>
  </si>
  <si>
    <t>Carte 12.1</t>
  </si>
  <si>
    <t>Tableau 12.1 - Enseignants du premier degré public</t>
  </si>
  <si>
    <t>Carte 12.2 -</t>
  </si>
  <si>
    <t>Carte 12.3</t>
  </si>
  <si>
    <t>Tableau 12.2 - Répartition des demandes et des mutations des enseignants du premier degré par motif du premier vœu, mouvement interdépartemental 2019</t>
  </si>
  <si>
    <t>Tableau 12.3 - Mouvement spécifique national</t>
  </si>
  <si>
    <t>Tableau 12.4 - Enseignants titulaires du second degré public</t>
  </si>
  <si>
    <t>Tableau 12.6 - Mouvement des personnels de direction et d’inspection, en 2019</t>
  </si>
  <si>
    <t>Tableau 12.5 - Répartition des demandes et des mutations des enseignants titulaires du second degré par motif du premier vœu, mouvement interacadémique 2019</t>
  </si>
  <si>
    <r>
      <t xml:space="preserve">Tableau 12.7 - </t>
    </r>
    <r>
      <rPr>
        <b/>
        <sz val="10"/>
        <color indexed="8"/>
        <rFont val="Arial"/>
        <family val="2"/>
      </rPr>
      <t>Personnels de direction et d’inspection</t>
    </r>
  </si>
  <si>
    <r>
      <t>Tableau 12.8-1 - Mouvement inter-académique</t>
    </r>
    <r>
      <rPr>
        <b/>
        <vertAlign val="superscript"/>
        <sz val="8"/>
        <color indexed="8"/>
        <rFont val="Arial"/>
        <family val="2"/>
      </rPr>
      <t xml:space="preserve">1 </t>
    </r>
    <r>
      <rPr>
        <b/>
        <sz val="8"/>
        <color indexed="8"/>
        <rFont val="Arial"/>
        <family val="2"/>
      </rPr>
      <t xml:space="preserve">et national </t>
    </r>
    <r>
      <rPr>
        <b/>
        <vertAlign val="superscript"/>
        <sz val="8"/>
        <color indexed="8"/>
        <rFont val="Arial"/>
        <family val="2"/>
      </rPr>
      <t xml:space="preserve">2 </t>
    </r>
    <r>
      <rPr>
        <b/>
        <sz val="8"/>
        <color indexed="8"/>
        <rFont val="Arial"/>
        <family val="2"/>
      </rPr>
      <t>des personnels administratifs, sociaux et de santé</t>
    </r>
  </si>
  <si>
    <r>
      <t xml:space="preserve">Tableau 12.9: Mouvement des personnels administratifs, sociaux et de santé au titre du </t>
    </r>
    <r>
      <rPr>
        <b/>
        <sz val="8"/>
        <color indexed="8"/>
        <rFont val="Arial"/>
        <family val="2"/>
      </rPr>
      <t>centre des intérêts matériels et moraux en 2019</t>
    </r>
  </si>
  <si>
    <t>Tableau 12.10 - Données relatives aux cartes du mouvement interdépartemental du premier degré public en 2019</t>
  </si>
  <si>
    <t>Tableau 12.11 - Données relatives aux cartes du mouvement interacadémique des enseignants du second degré public en 2019</t>
  </si>
  <si>
    <t>Tableau 12.8-2 – Mouvement des personnels administratifs, sociaux et de santé en 2019</t>
  </si>
  <si>
    <t>Source : MENJS-MESRI-DGRH-B2.</t>
  </si>
  <si>
    <t>Source : MENJS-MESRI-DGRH-B2</t>
  </si>
  <si>
    <t>Source : MENJS-MESRI-DGRH-B2-2</t>
  </si>
  <si>
    <t>Source : MENJS-MESRI-DGRH-E</t>
  </si>
  <si>
    <t xml:space="preserve">Source : MENJS/MESRI-DGRH-C2-1 </t>
  </si>
  <si>
    <t>Source : MENJS/MESRI-DGRH-C2-1 et enquête MENJ/MESRI-C2-1 sur les mouvements inter-académiques à gestion déconcentrée</t>
  </si>
  <si>
    <t xml:space="preserve">Source : MENJS-MESRI DGRH C2-1 et enquête MENJ-MESRI DGRH C2-1 sur les mouvements interacadémique à gestion déconcentrée. </t>
  </si>
  <si>
    <t xml:space="preserve"> </t>
  </si>
  <si>
    <t>Carte 12.6 Part des titulaires parmi les entrants dans l'académie dans le second degré, mouvement interacadémique 2019</t>
  </si>
  <si>
    <t>Carte 12.5 -Ratio des entrées/sorties des enseignants titulaires du second degré, mouvement interacadémique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</si>
</sst>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_-* #,##0\ _€_-;\-* #,##0\ _€_-;_-* &quot;-&quot;??\ _€_-;_-@_-"/>
    <numFmt numFmtId="166" formatCode="0.000"/>
    <numFmt numFmtId="167" formatCode="0.0000%"/>
    <numFmt numFmtId="168" formatCode="0.0%"/>
    <numFmt numFmtId="169" formatCode="_-* #,##0.0\ _€_-;\-* #,##0.0\ _€_-;_-* &quot;-&quot;??\ _€_-;_-@_-"/>
  </numFmts>
  <fonts count="47" x14ac:knownFonts="1">
    <font>
      <sz val="10"/>
      <color theme="1"/>
      <name val="Arial"/>
      <family val="2"/>
    </font>
    <font>
      <sz val="10"/>
      <name val="Arial"/>
      <family val="2"/>
    </font>
    <font>
      <sz val="8"/>
      <name val="Arial"/>
      <family val="2"/>
    </font>
    <font>
      <b/>
      <sz val="10"/>
      <name val="Arial"/>
      <family val="2"/>
    </font>
    <font>
      <b/>
      <sz val="8"/>
      <name val="Arial"/>
      <family val="2"/>
    </font>
    <font>
      <b/>
      <sz val="9.5"/>
      <name val="Arial"/>
      <family val="2"/>
    </font>
    <font>
      <b/>
      <vertAlign val="superscript"/>
      <sz val="8"/>
      <color indexed="63"/>
      <name val="Arial"/>
      <family val="2"/>
    </font>
    <font>
      <b/>
      <sz val="4.5"/>
      <color indexed="63"/>
      <name val="Arial"/>
      <family val="2"/>
    </font>
    <font>
      <b/>
      <sz val="8"/>
      <color indexed="63"/>
      <name val="Arial"/>
      <family val="2"/>
    </font>
    <font>
      <b/>
      <sz val="10"/>
      <color indexed="8"/>
      <name val="Arial"/>
      <family val="2"/>
    </font>
    <font>
      <b/>
      <vertAlign val="superscript"/>
      <sz val="9"/>
      <color indexed="63"/>
      <name val="Arial"/>
      <family val="2"/>
    </font>
    <font>
      <b/>
      <sz val="9"/>
      <color indexed="63"/>
      <name val="Arial"/>
      <family val="2"/>
    </font>
    <font>
      <b/>
      <vertAlign val="superscript"/>
      <sz val="8"/>
      <color indexed="8"/>
      <name val="Arial"/>
      <family val="2"/>
    </font>
    <font>
      <b/>
      <sz val="8"/>
      <color indexed="8"/>
      <name val="Arial"/>
      <family val="2"/>
    </font>
    <font>
      <sz val="9"/>
      <color indexed="81"/>
      <name val="Tahoma"/>
      <family val="2"/>
    </font>
    <font>
      <b/>
      <sz val="9"/>
      <color indexed="81"/>
      <name val="Tahoma"/>
      <family val="2"/>
    </font>
    <font>
      <sz val="10"/>
      <color theme="1"/>
      <name val="Arial"/>
      <family val="2"/>
    </font>
    <font>
      <sz val="11"/>
      <color theme="1"/>
      <name val="Calibri"/>
      <family val="2"/>
      <scheme val="minor"/>
    </font>
    <font>
      <i/>
      <sz val="10"/>
      <color theme="1"/>
      <name val="Arial"/>
      <family val="2"/>
    </font>
    <font>
      <b/>
      <sz val="10"/>
      <color theme="1"/>
      <name val="Arial"/>
      <family val="2"/>
    </font>
    <font>
      <b/>
      <sz val="7"/>
      <color rgb="FFFF0000"/>
      <name val="Arial"/>
      <family val="2"/>
    </font>
    <font>
      <sz val="7"/>
      <color theme="1"/>
      <name val="Arial"/>
      <family val="2"/>
    </font>
    <font>
      <sz val="8"/>
      <color theme="1"/>
      <name val="Arial"/>
      <family val="2"/>
    </font>
    <font>
      <b/>
      <sz val="7"/>
      <color theme="1"/>
      <name val="Arial"/>
      <family val="2"/>
    </font>
    <font>
      <sz val="10"/>
      <color rgb="FFFF0000"/>
      <name val="Arial"/>
      <family val="2"/>
    </font>
    <font>
      <b/>
      <sz val="9"/>
      <color theme="0"/>
      <name val="Arial"/>
      <family val="2"/>
    </font>
    <font>
      <sz val="8"/>
      <color rgb="FFFF0000"/>
      <name val="Arial"/>
      <family val="2"/>
    </font>
    <font>
      <b/>
      <sz val="8"/>
      <color theme="1"/>
      <name val="Arial"/>
      <family val="2"/>
    </font>
    <font>
      <sz val="9.5"/>
      <color rgb="FFA6193B"/>
      <name val="Arial"/>
      <family val="2"/>
    </font>
    <font>
      <b/>
      <sz val="10"/>
      <color rgb="FF231F20"/>
      <name val="Arial"/>
      <family val="2"/>
    </font>
    <font>
      <sz val="10"/>
      <color rgb="FF231F20"/>
      <name val="Arial"/>
      <family val="2"/>
    </font>
    <font>
      <b/>
      <sz val="8"/>
      <color rgb="FF231F20"/>
      <name val="Arial"/>
      <family val="2"/>
    </font>
    <font>
      <sz val="8"/>
      <color rgb="FF231F20"/>
      <name val="Arial"/>
      <family val="2"/>
    </font>
    <font>
      <sz val="12"/>
      <color theme="1"/>
      <name val="Times New Roman"/>
      <family val="1"/>
    </font>
    <font>
      <sz val="10"/>
      <color rgb="FF000000"/>
      <name val="Arial"/>
      <family val="2"/>
    </font>
    <font>
      <b/>
      <sz val="10"/>
      <color rgb="FF000000"/>
      <name val="Arial"/>
      <family val="2"/>
    </font>
    <font>
      <i/>
      <sz val="10"/>
      <color rgb="FF000000"/>
      <name val="Arial"/>
      <family val="2"/>
    </font>
    <font>
      <sz val="9"/>
      <color theme="1"/>
      <name val="Arial"/>
      <family val="2"/>
    </font>
    <font>
      <b/>
      <sz val="9"/>
      <color rgb="FF231F20"/>
      <name val="Arial"/>
      <family val="2"/>
    </font>
    <font>
      <sz val="9"/>
      <color rgb="FF231F20"/>
      <name val="Arial"/>
      <family val="2"/>
    </font>
    <font>
      <b/>
      <sz val="9"/>
      <color theme="1"/>
      <name val="Arial"/>
      <family val="2"/>
    </font>
    <font>
      <sz val="8"/>
      <color theme="1"/>
      <name val="Times New Roman"/>
      <family val="1"/>
    </font>
    <font>
      <sz val="11"/>
      <color theme="1"/>
      <name val="Calibri"/>
      <family val="2"/>
    </font>
    <font>
      <sz val="8"/>
      <color rgb="FF000000"/>
      <name val="Arial"/>
      <family val="2"/>
    </font>
    <font>
      <b/>
      <sz val="11"/>
      <color theme="1"/>
      <name val="Arial"/>
      <family val="2"/>
    </font>
    <font>
      <sz val="7"/>
      <color rgb="FFFF0000"/>
      <name val="Arial"/>
      <family val="2"/>
    </font>
    <font>
      <sz val="9"/>
      <color theme="1"/>
      <name val="Times New Roman"/>
      <family val="1"/>
    </font>
  </fonts>
  <fills count="13">
    <fill>
      <patternFill patternType="none"/>
    </fill>
    <fill>
      <patternFill patternType="gray125"/>
    </fill>
    <fill>
      <patternFill patternType="solid">
        <fgColor rgb="FFFFFF99"/>
        <bgColor indexed="64"/>
      </patternFill>
    </fill>
    <fill>
      <patternFill patternType="solid">
        <fgColor rgb="FFD8D8D8"/>
        <bgColor indexed="64"/>
      </patternFill>
    </fill>
    <fill>
      <patternFill patternType="solid">
        <fgColor theme="4" tint="0.59999389629810485"/>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rgb="FFBECDE4"/>
        <bgColor indexed="64"/>
      </patternFill>
    </fill>
    <fill>
      <patternFill patternType="solid">
        <fgColor rgb="FFEAEEF6"/>
        <bgColor indexed="64"/>
      </patternFill>
    </fill>
    <fill>
      <patternFill patternType="solid">
        <fgColor rgb="FFDBE2EF"/>
        <bgColor indexed="64"/>
      </patternFill>
    </fill>
    <fill>
      <patternFill patternType="solid">
        <fgColor theme="0" tint="-4.9989318521683403E-2"/>
        <bgColor indexed="64"/>
      </patternFill>
    </fill>
    <fill>
      <patternFill patternType="solid">
        <fgColor theme="4" tint="0.79998168889431442"/>
        <bgColor indexed="64"/>
      </patternFill>
    </fill>
  </fills>
  <borders count="87">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medium">
        <color rgb="FF000000"/>
      </right>
      <top style="medium">
        <color indexed="64"/>
      </top>
      <bottom style="medium">
        <color indexed="64"/>
      </bottom>
      <diagonal/>
    </border>
    <border>
      <left style="medium">
        <color rgb="FF000000"/>
      </left>
      <right/>
      <top/>
      <bottom/>
      <diagonal/>
    </border>
    <border>
      <left style="medium">
        <color indexed="64"/>
      </left>
      <right style="medium">
        <color rgb="FFFFFFFF"/>
      </right>
      <top style="medium">
        <color indexed="64"/>
      </top>
      <bottom style="medium">
        <color rgb="FF005E9E"/>
      </bottom>
      <diagonal/>
    </border>
    <border>
      <left/>
      <right style="medium">
        <color rgb="FFFFFFFF"/>
      </right>
      <top style="medium">
        <color indexed="64"/>
      </top>
      <bottom style="medium">
        <color rgb="FF005E9E"/>
      </bottom>
      <diagonal/>
    </border>
    <border>
      <left/>
      <right/>
      <top style="medium">
        <color indexed="64"/>
      </top>
      <bottom style="medium">
        <color rgb="FF005E9E"/>
      </bottom>
      <diagonal/>
    </border>
    <border>
      <left style="thin">
        <color indexed="64"/>
      </left>
      <right style="thin">
        <color indexed="64"/>
      </right>
      <top style="medium">
        <color indexed="64"/>
      </top>
      <bottom style="medium">
        <color rgb="FF005E9E"/>
      </bottom>
      <diagonal/>
    </border>
    <border>
      <left style="thin">
        <color indexed="64"/>
      </left>
      <right style="medium">
        <color indexed="64"/>
      </right>
      <top style="medium">
        <color indexed="64"/>
      </top>
      <bottom style="medium">
        <color rgb="FF005E9E"/>
      </bottom>
      <diagonal/>
    </border>
    <border>
      <left style="medium">
        <color indexed="64"/>
      </left>
      <right style="medium">
        <color rgb="FFFFFFFF"/>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thin">
        <color indexed="64"/>
      </left>
      <right style="thin">
        <color indexed="64"/>
      </right>
      <top/>
      <bottom style="medium">
        <color rgb="FFFFFFFF"/>
      </bottom>
      <diagonal/>
    </border>
    <border>
      <left style="thin">
        <color indexed="64"/>
      </left>
      <right style="medium">
        <color indexed="64"/>
      </right>
      <top/>
      <bottom style="medium">
        <color rgb="FFFFFFFF"/>
      </bottom>
      <diagonal/>
    </border>
    <border>
      <left style="medium">
        <color indexed="64"/>
      </left>
      <right style="medium">
        <color rgb="FFFFFFFF"/>
      </right>
      <top/>
      <bottom style="medium">
        <color indexed="64"/>
      </bottom>
      <diagonal/>
    </border>
    <border>
      <left/>
      <right style="medium">
        <color rgb="FFFFFFFF"/>
      </right>
      <top/>
      <bottom style="medium">
        <color indexed="64"/>
      </bottom>
      <diagonal/>
    </border>
    <border>
      <left style="medium">
        <color theme="0"/>
      </left>
      <right style="medium">
        <color indexed="64"/>
      </right>
      <top style="medium">
        <color indexed="64"/>
      </top>
      <bottom style="medium">
        <color rgb="FFFFFFFF"/>
      </bottom>
      <diagonal/>
    </border>
    <border>
      <left style="medium">
        <color theme="0"/>
      </left>
      <right style="medium">
        <color rgb="FFFFFFFF"/>
      </right>
      <top style="medium">
        <color rgb="FFFFFFFF"/>
      </top>
      <bottom/>
      <diagonal/>
    </border>
    <border>
      <left style="medium">
        <color theme="0"/>
      </left>
      <right style="medium">
        <color rgb="FFFFFFFF"/>
      </right>
      <top/>
      <bottom/>
      <diagonal/>
    </border>
    <border>
      <left/>
      <right style="medium">
        <color indexed="64"/>
      </right>
      <top/>
      <bottom style="medium">
        <color rgb="FFFFFFFF"/>
      </bottom>
      <diagonal/>
    </border>
    <border>
      <left style="medium">
        <color indexed="64"/>
      </left>
      <right style="medium">
        <color rgb="FFFFFFFF"/>
      </right>
      <top/>
      <bottom/>
      <diagonal/>
    </border>
    <border>
      <left/>
      <right style="medium">
        <color rgb="FFFFFFFF"/>
      </right>
      <top/>
      <bottom/>
      <diagonal/>
    </border>
    <border>
      <left/>
      <right style="medium">
        <color rgb="FFFFFFFF"/>
      </right>
      <top style="medium">
        <color rgb="FF005E9E"/>
      </top>
      <bottom style="medium">
        <color rgb="FF005E9E"/>
      </bottom>
      <diagonal/>
    </border>
    <border>
      <left/>
      <right/>
      <top style="medium">
        <color rgb="FF005E9E"/>
      </top>
      <bottom style="medium">
        <color rgb="FF005E9E"/>
      </bottom>
      <diagonal/>
    </border>
    <border>
      <left/>
      <right style="medium">
        <color rgb="FFFFFFFF"/>
      </right>
      <top/>
      <bottom style="medium">
        <color rgb="FF005E9E"/>
      </bottom>
      <diagonal/>
    </border>
    <border>
      <left style="medium">
        <color rgb="FFFFFFFF"/>
      </left>
      <right/>
      <top style="medium">
        <color rgb="FF005E9E"/>
      </top>
      <bottom style="medium">
        <color rgb="FF005E9E"/>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5E9E"/>
      </bottom>
      <diagonal/>
    </border>
    <border>
      <left style="medium">
        <color indexed="64"/>
      </left>
      <right/>
      <top/>
      <bottom style="medium">
        <color rgb="FFFFFFFF"/>
      </bottom>
      <diagonal/>
    </border>
    <border>
      <left style="medium">
        <color indexed="64"/>
      </left>
      <right style="medium">
        <color rgb="FFFFFFFF"/>
      </right>
      <top style="medium">
        <color indexed="64"/>
      </top>
      <bottom/>
      <diagonal/>
    </border>
    <border>
      <left/>
      <right style="medium">
        <color rgb="FFFFFFFF"/>
      </right>
      <top style="medium">
        <color indexed="64"/>
      </top>
      <bottom/>
      <diagonal/>
    </border>
    <border>
      <left style="medium">
        <color rgb="FFFFFFFF"/>
      </left>
      <right/>
      <top style="medium">
        <color indexed="64"/>
      </top>
      <bottom style="medium">
        <color rgb="FFFFFFFF"/>
      </bottom>
      <diagonal/>
    </border>
    <border>
      <left/>
      <right/>
      <top style="medium">
        <color indexed="64"/>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style="medium">
        <color indexed="64"/>
      </right>
      <top style="medium">
        <color rgb="FFFFFFFF"/>
      </top>
      <bottom/>
      <diagonal/>
    </border>
    <border>
      <left style="medium">
        <color rgb="FFFFFFFF"/>
      </left>
      <right style="medium">
        <color indexed="64"/>
      </right>
      <top/>
      <bottom/>
      <diagonal/>
    </border>
    <border>
      <left style="medium">
        <color rgb="FF000000"/>
      </left>
      <right/>
      <top style="medium">
        <color indexed="64"/>
      </top>
      <bottom style="medium">
        <color indexed="64"/>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style="medium">
        <color rgb="FF005E9E"/>
      </top>
      <bottom/>
      <diagonal/>
    </border>
    <border>
      <left style="medium">
        <color rgb="FFFFFFFF"/>
      </left>
      <right style="medium">
        <color rgb="FFFFFFFF"/>
      </right>
      <top style="medium">
        <color rgb="FF005E9E"/>
      </top>
      <bottom/>
      <diagonal/>
    </border>
    <border>
      <left style="medium">
        <color rgb="FFFFFFFF"/>
      </left>
      <right style="medium">
        <color rgb="FFFFFFFF"/>
      </right>
      <top/>
      <bottom style="medium">
        <color rgb="FF005E9E"/>
      </bottom>
      <diagonal/>
    </border>
    <border>
      <left/>
      <right style="medium">
        <color rgb="FFFFFFFF"/>
      </right>
      <top/>
      <bottom style="thin">
        <color theme="4" tint="0.59996337778862885"/>
      </bottom>
      <diagonal/>
    </border>
    <border>
      <left style="medium">
        <color indexed="64"/>
      </left>
      <right style="medium">
        <color rgb="FFFFFFFF"/>
      </right>
      <top/>
      <bottom style="medium">
        <color rgb="FF005E9E"/>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rgb="FFFFFFFF"/>
      </left>
      <right style="medium">
        <color indexed="64"/>
      </right>
      <top/>
      <bottom style="medium">
        <color rgb="FF005E9E"/>
      </bottom>
      <diagonal/>
    </border>
  </borders>
  <cellStyleXfs count="6">
    <xf numFmtId="0" fontId="0" fillId="0" borderId="0"/>
    <xf numFmtId="43" fontId="17" fillId="0" borderId="0" applyFont="0" applyFill="0" applyBorder="0" applyAlignment="0" applyProtection="0"/>
    <xf numFmtId="0" fontId="1" fillId="0" borderId="0"/>
    <xf numFmtId="0" fontId="1" fillId="0" borderId="0"/>
    <xf numFmtId="9" fontId="16" fillId="0" borderId="0" applyFont="0" applyFill="0" applyBorder="0" applyAlignment="0" applyProtection="0"/>
    <xf numFmtId="9" fontId="16" fillId="0" borderId="0" applyFont="0" applyFill="0" applyBorder="0" applyAlignment="0" applyProtection="0"/>
  </cellStyleXfs>
  <cellXfs count="375">
    <xf numFmtId="0" fontId="0" fillId="0" borderId="0" xfId="0"/>
    <xf numFmtId="0" fontId="18" fillId="0" borderId="0" xfId="0" applyFont="1"/>
    <xf numFmtId="0" fontId="19"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xf numFmtId="0" fontId="0" fillId="0" borderId="0" xfId="0" applyAlignment="1">
      <alignment wrapText="1"/>
    </xf>
    <xf numFmtId="164" fontId="0" fillId="0" borderId="0" xfId="0" applyNumberFormat="1"/>
    <xf numFmtId="0" fontId="20" fillId="0" borderId="1" xfId="0" applyFont="1" applyBorder="1" applyAlignment="1">
      <alignment horizontal="center" vertical="center"/>
    </xf>
    <xf numFmtId="0" fontId="21" fillId="2" borderId="2"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0" borderId="3" xfId="0" applyFont="1" applyBorder="1" applyAlignment="1">
      <alignment horizontal="center" vertical="center" wrapText="1"/>
    </xf>
    <xf numFmtId="3" fontId="22" fillId="0" borderId="1" xfId="0" applyNumberFormat="1" applyFont="1" applyBorder="1" applyAlignment="1">
      <alignment horizontal="center" vertical="center" wrapText="1"/>
    </xf>
    <xf numFmtId="0" fontId="21" fillId="0" borderId="3" xfId="0" applyFont="1" applyBorder="1" applyAlignment="1">
      <alignment horizontal="justify" vertical="center" wrapText="1"/>
    </xf>
    <xf numFmtId="0" fontId="23" fillId="3" borderId="3" xfId="0" applyFont="1" applyFill="1" applyBorder="1" applyAlignment="1">
      <alignment horizontal="center" vertical="center" wrapText="1"/>
    </xf>
    <xf numFmtId="0" fontId="22" fillId="0" borderId="4" xfId="0" applyFont="1" applyBorder="1" applyAlignment="1">
      <alignment horizontal="center" vertical="center" wrapText="1"/>
    </xf>
    <xf numFmtId="0" fontId="24" fillId="0" borderId="0" xfId="0" applyFont="1" applyAlignment="1">
      <alignment horizontal="justify" vertical="center" wrapText="1"/>
    </xf>
    <xf numFmtId="0" fontId="0" fillId="0" borderId="0" xfId="0" applyAlignment="1"/>
    <xf numFmtId="0" fontId="3" fillId="0" borderId="0" xfId="3" applyFont="1" applyBorder="1" applyAlignment="1"/>
    <xf numFmtId="0" fontId="1" fillId="0" borderId="0" xfId="3"/>
    <xf numFmtId="0" fontId="3" fillId="0" borderId="5" xfId="3" applyFont="1" applyBorder="1" applyAlignment="1">
      <alignment horizontal="center"/>
    </xf>
    <xf numFmtId="0" fontId="3" fillId="4" borderId="6" xfId="3" applyFont="1" applyFill="1" applyBorder="1" applyAlignment="1">
      <alignment horizontal="center" vertical="center" wrapText="1"/>
    </xf>
    <xf numFmtId="0" fontId="1" fillId="0" borderId="0" xfId="3" applyAlignment="1">
      <alignment horizontal="center" vertical="center" wrapText="1"/>
    </xf>
    <xf numFmtId="0" fontId="1" fillId="0" borderId="6" xfId="3" applyBorder="1" applyAlignment="1">
      <alignment horizontal="left" vertical="center" wrapText="1"/>
    </xf>
    <xf numFmtId="0" fontId="1" fillId="0" borderId="6" xfId="3" applyBorder="1" applyAlignment="1">
      <alignment horizontal="right" vertical="center" wrapText="1"/>
    </xf>
    <xf numFmtId="164" fontId="1" fillId="0" borderId="6" xfId="3" applyNumberFormat="1" applyBorder="1" applyAlignment="1">
      <alignment horizontal="right" vertical="center" wrapText="1"/>
    </xf>
    <xf numFmtId="0" fontId="1" fillId="0" borderId="0" xfId="3" applyFill="1"/>
    <xf numFmtId="0" fontId="1" fillId="0" borderId="0" xfId="3" applyFill="1" applyAlignment="1">
      <alignment horizontal="center" vertical="center" wrapText="1"/>
    </xf>
    <xf numFmtId="0" fontId="3" fillId="0" borderId="7" xfId="3" applyFont="1" applyFill="1" applyBorder="1" applyAlignment="1"/>
    <xf numFmtId="0" fontId="3" fillId="0" borderId="8" xfId="3" applyFont="1" applyFill="1" applyBorder="1" applyAlignment="1"/>
    <xf numFmtId="0" fontId="3" fillId="0" borderId="9" xfId="3" applyFont="1" applyFill="1" applyBorder="1" applyAlignment="1"/>
    <xf numFmtId="0" fontId="1" fillId="0" borderId="6" xfId="3" applyFont="1" applyFill="1" applyBorder="1" applyAlignment="1">
      <alignment horizontal="left" vertical="center" wrapText="1"/>
    </xf>
    <xf numFmtId="3" fontId="1" fillId="0" borderId="6" xfId="3" applyNumberFormat="1" applyFont="1" applyFill="1" applyBorder="1" applyAlignment="1">
      <alignment horizontal="right" vertical="center" wrapText="1"/>
    </xf>
    <xf numFmtId="164" fontId="1" fillId="0" borderId="6" xfId="3" applyNumberFormat="1" applyFont="1" applyFill="1" applyBorder="1" applyAlignment="1">
      <alignment horizontal="right" vertical="center" wrapText="1"/>
    </xf>
    <xf numFmtId="0" fontId="1" fillId="0" borderId="6" xfId="3" applyFont="1" applyFill="1" applyBorder="1"/>
    <xf numFmtId="3" fontId="3" fillId="0" borderId="8" xfId="3" applyNumberFormat="1" applyFont="1" applyFill="1" applyBorder="1" applyAlignment="1">
      <alignment horizontal="right"/>
    </xf>
    <xf numFmtId="0" fontId="3" fillId="0" borderId="8" xfId="3" applyFont="1" applyFill="1" applyBorder="1" applyAlignment="1">
      <alignment horizontal="right"/>
    </xf>
    <xf numFmtId="0" fontId="3" fillId="0" borderId="6" xfId="3" applyFont="1" applyFill="1" applyBorder="1" applyAlignment="1">
      <alignment horizontal="left" vertical="center" wrapText="1"/>
    </xf>
    <xf numFmtId="0" fontId="1" fillId="0" borderId="6" xfId="3" applyFont="1" applyFill="1" applyBorder="1" applyAlignment="1">
      <alignment horizontal="right" vertical="center" wrapText="1"/>
    </xf>
    <xf numFmtId="0" fontId="1" fillId="0" borderId="0" xfId="0" applyFont="1" applyAlignment="1">
      <alignment vertical="center"/>
    </xf>
    <xf numFmtId="0" fontId="2" fillId="0" borderId="0" xfId="3" applyFont="1" applyFill="1"/>
    <xf numFmtId="0" fontId="2" fillId="0" borderId="0" xfId="3" applyFont="1" applyFill="1" applyBorder="1" applyAlignment="1">
      <alignment horizontal="center" vertical="center" wrapText="1"/>
    </xf>
    <xf numFmtId="164" fontId="1" fillId="0" borderId="6" xfId="3" applyNumberFormat="1" applyBorder="1" applyAlignment="1">
      <alignment horizontal="center"/>
    </xf>
    <xf numFmtId="0" fontId="0" fillId="0" borderId="40" xfId="0" applyFont="1" applyBorder="1" applyAlignment="1">
      <alignment vertical="center" wrapText="1"/>
    </xf>
    <xf numFmtId="0" fontId="0" fillId="0" borderId="0" xfId="0" applyFont="1" applyAlignment="1">
      <alignment vertical="center" wrapText="1"/>
    </xf>
    <xf numFmtId="0" fontId="0" fillId="0" borderId="10" xfId="0" applyFont="1" applyBorder="1" applyAlignment="1">
      <alignment vertical="center" wrapText="1"/>
    </xf>
    <xf numFmtId="164" fontId="22" fillId="0" borderId="1" xfId="0" applyNumberFormat="1" applyFont="1" applyBorder="1" applyAlignment="1">
      <alignment horizontal="center" vertical="center" wrapText="1"/>
    </xf>
    <xf numFmtId="0" fontId="25" fillId="5" borderId="0" xfId="0" applyFont="1" applyFill="1" applyAlignment="1">
      <alignment wrapText="1"/>
    </xf>
    <xf numFmtId="0" fontId="3" fillId="4" borderId="6" xfId="3" applyFont="1" applyFill="1" applyBorder="1" applyAlignment="1">
      <alignment horizontal="center" vertical="center" wrapText="1"/>
    </xf>
    <xf numFmtId="0" fontId="26" fillId="0" borderId="1" xfId="0" applyFont="1" applyBorder="1" applyAlignment="1">
      <alignment horizontal="center" vertical="center" wrapText="1"/>
    </xf>
    <xf numFmtId="0" fontId="0" fillId="0" borderId="6" xfId="0" applyBorder="1"/>
    <xf numFmtId="1" fontId="0" fillId="0" borderId="0" xfId="0" applyNumberFormat="1"/>
    <xf numFmtId="0" fontId="0" fillId="0" borderId="0" xfId="0" applyNumberFormat="1"/>
    <xf numFmtId="164" fontId="1" fillId="6" borderId="6" xfId="3" applyNumberFormat="1" applyFont="1" applyFill="1" applyBorder="1" applyAlignment="1">
      <alignment horizontal="right"/>
    </xf>
    <xf numFmtId="0" fontId="0" fillId="0" borderId="6" xfId="0" applyNumberFormat="1" applyBorder="1"/>
    <xf numFmtId="2" fontId="16" fillId="0" borderId="0" xfId="4" applyNumberFormat="1" applyFont="1"/>
    <xf numFmtId="10" fontId="16" fillId="0" borderId="0" xfId="4" applyNumberFormat="1" applyFont="1"/>
    <xf numFmtId="164" fontId="1" fillId="6" borderId="6" xfId="3" applyNumberFormat="1" applyFont="1" applyFill="1" applyBorder="1" applyAlignment="1">
      <alignment horizontal="right" vertical="center" wrapText="1"/>
    </xf>
    <xf numFmtId="3" fontId="1" fillId="6" borderId="6" xfId="3" applyNumberFormat="1" applyFont="1" applyFill="1" applyBorder="1" applyAlignment="1">
      <alignment horizontal="right" vertical="center" wrapText="1"/>
    </xf>
    <xf numFmtId="3" fontId="1" fillId="6" borderId="6" xfId="3" applyNumberFormat="1" applyFont="1" applyFill="1" applyBorder="1" applyAlignment="1">
      <alignment horizontal="right"/>
    </xf>
    <xf numFmtId="2" fontId="1" fillId="0" borderId="0" xfId="0" applyNumberFormat="1" applyFont="1"/>
    <xf numFmtId="2" fontId="1" fillId="0" borderId="6" xfId="3" applyNumberFormat="1" applyFont="1" applyBorder="1" applyAlignment="1">
      <alignment horizontal="center"/>
    </xf>
    <xf numFmtId="0" fontId="2" fillId="0" borderId="11" xfId="0" applyFont="1" applyBorder="1" applyAlignment="1">
      <alignment horizontal="center" vertical="center" wrapText="1"/>
    </xf>
    <xf numFmtId="10" fontId="2" fillId="0" borderId="1" xfId="4" applyNumberFormat="1" applyFont="1" applyBorder="1" applyAlignment="1">
      <alignment horizontal="center" vertical="center" wrapText="1"/>
    </xf>
    <xf numFmtId="0" fontId="2" fillId="0" borderId="3" xfId="0" applyFont="1" applyBorder="1" applyAlignment="1">
      <alignment horizontal="center" vertical="center" wrapText="1"/>
    </xf>
    <xf numFmtId="0" fontId="26" fillId="0" borderId="4" xfId="0" applyFont="1" applyBorder="1" applyAlignment="1">
      <alignment horizontal="center" vertical="center" wrapText="1"/>
    </xf>
    <xf numFmtId="1" fontId="2" fillId="7" borderId="1" xfId="4"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9" fontId="4" fillId="7" borderId="1" xfId="4" applyNumberFormat="1" applyFont="1" applyFill="1" applyBorder="1" applyAlignment="1">
      <alignment horizontal="center" vertical="center" wrapText="1"/>
    </xf>
    <xf numFmtId="1" fontId="4" fillId="7" borderId="1" xfId="4" applyNumberFormat="1" applyFont="1" applyFill="1" applyBorder="1" applyAlignment="1">
      <alignment horizontal="center" vertical="center" wrapText="1"/>
    </xf>
    <xf numFmtId="164" fontId="27" fillId="3" borderId="1"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3" fillId="2"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8" fillId="0" borderId="0" xfId="0" applyFont="1" applyAlignment="1">
      <alignment vertical="center" wrapText="1"/>
    </xf>
    <xf numFmtId="0" fontId="19" fillId="7" borderId="12" xfId="0" applyFont="1" applyFill="1" applyBorder="1" applyAlignment="1">
      <alignment vertical="center" wrapText="1"/>
    </xf>
    <xf numFmtId="0" fontId="19" fillId="7" borderId="13" xfId="0" applyFont="1" applyFill="1" applyBorder="1" applyAlignment="1">
      <alignment vertical="center" wrapText="1"/>
    </xf>
    <xf numFmtId="0" fontId="19" fillId="7" borderId="14" xfId="0" applyFont="1" applyFill="1" applyBorder="1" applyAlignment="1">
      <alignment vertical="center" wrapText="1"/>
    </xf>
    <xf numFmtId="0" fontId="28" fillId="0" borderId="0" xfId="0" applyFont="1" applyAlignment="1">
      <alignment horizontal="left" vertical="center"/>
    </xf>
    <xf numFmtId="0" fontId="0" fillId="0" borderId="15" xfId="0" applyBorder="1" applyAlignment="1">
      <alignment vertical="center" wrapText="1"/>
    </xf>
    <xf numFmtId="0" fontId="0" fillId="0" borderId="6" xfId="0" applyBorder="1" applyAlignment="1">
      <alignment vertical="center" wrapText="1"/>
    </xf>
    <xf numFmtId="3" fontId="0" fillId="0" borderId="6" xfId="0" applyNumberFormat="1" applyBorder="1" applyAlignment="1">
      <alignment vertical="center" wrapText="1"/>
    </xf>
    <xf numFmtId="2" fontId="0" fillId="0" borderId="16" xfId="0" applyNumberFormat="1" applyBorder="1" applyAlignment="1">
      <alignment vertical="center" wrapText="1"/>
    </xf>
    <xf numFmtId="49" fontId="0" fillId="0" borderId="15" xfId="0" applyNumberForma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3" fontId="0" fillId="0" borderId="18" xfId="0" applyNumberFormat="1" applyBorder="1" applyAlignment="1">
      <alignment vertical="center" wrapText="1"/>
    </xf>
    <xf numFmtId="2" fontId="0" fillId="0" borderId="19" xfId="0" applyNumberFormat="1" applyBorder="1" applyAlignment="1">
      <alignment vertical="center" wrapText="1"/>
    </xf>
    <xf numFmtId="0" fontId="0" fillId="7" borderId="20" xfId="0" applyFill="1" applyBorder="1"/>
    <xf numFmtId="0" fontId="0" fillId="7" borderId="21" xfId="0" applyFill="1" applyBorder="1"/>
    <xf numFmtId="3" fontId="19" fillId="7" borderId="21" xfId="0" applyNumberFormat="1" applyFont="1" applyFill="1" applyBorder="1"/>
    <xf numFmtId="0" fontId="0" fillId="7" borderId="22" xfId="0" applyFill="1" applyBorder="1"/>
    <xf numFmtId="0" fontId="0" fillId="0" borderId="0" xfId="0" applyAlignment="1">
      <alignment vertical="center" wrapText="1"/>
    </xf>
    <xf numFmtId="0" fontId="5" fillId="0" borderId="0" xfId="0" applyFont="1" applyAlignment="1">
      <alignment vertical="center"/>
    </xf>
    <xf numFmtId="0" fontId="0" fillId="0" borderId="0" xfId="0" applyFont="1"/>
    <xf numFmtId="0" fontId="0" fillId="8" borderId="41" xfId="0" applyFont="1" applyFill="1" applyBorder="1" applyAlignment="1">
      <alignment vertical="center" wrapText="1"/>
    </xf>
    <xf numFmtId="0" fontId="29" fillId="8" borderId="42" xfId="0" applyFont="1" applyFill="1" applyBorder="1" applyAlignment="1">
      <alignment horizontal="left" vertical="center" wrapText="1" indent="2"/>
    </xf>
    <xf numFmtId="0" fontId="29" fillId="8" borderId="43" xfId="0" applyFont="1" applyFill="1" applyBorder="1" applyAlignment="1">
      <alignment horizontal="left" vertical="center" wrapText="1" indent="2"/>
    </xf>
    <xf numFmtId="0" fontId="29" fillId="8" borderId="44" xfId="0" applyFont="1" applyFill="1" applyBorder="1" applyAlignment="1">
      <alignment horizontal="left" vertical="center" wrapText="1" indent="2"/>
    </xf>
    <xf numFmtId="0" fontId="29" fillId="8" borderId="45" xfId="0" applyFont="1" applyFill="1" applyBorder="1" applyAlignment="1">
      <alignment horizontal="left" vertical="center" wrapText="1" indent="2"/>
    </xf>
    <xf numFmtId="0" fontId="30" fillId="9" borderId="46" xfId="0" applyFont="1" applyFill="1" applyBorder="1" applyAlignment="1">
      <alignment vertical="center" wrapText="1"/>
    </xf>
    <xf numFmtId="3" fontId="30" fillId="9" borderId="47" xfId="0" applyNumberFormat="1" applyFont="1" applyFill="1" applyBorder="1" applyAlignment="1">
      <alignment horizontal="left" vertical="center" wrapText="1" indent="2"/>
    </xf>
    <xf numFmtId="3" fontId="30" fillId="9" borderId="48" xfId="0" applyNumberFormat="1" applyFont="1" applyFill="1" applyBorder="1" applyAlignment="1">
      <alignment horizontal="left" vertical="center" wrapText="1" indent="2"/>
    </xf>
    <xf numFmtId="3" fontId="30" fillId="9" borderId="49" xfId="0" applyNumberFormat="1" applyFont="1" applyFill="1" applyBorder="1" applyAlignment="1">
      <alignment horizontal="left" vertical="center" wrapText="1" indent="2"/>
    </xf>
    <xf numFmtId="3" fontId="29" fillId="9" borderId="50" xfId="0" applyNumberFormat="1" applyFont="1" applyFill="1" applyBorder="1" applyAlignment="1">
      <alignment horizontal="left" vertical="center" wrapText="1" indent="2"/>
    </xf>
    <xf numFmtId="0" fontId="30" fillId="10" borderId="51" xfId="0" applyFont="1" applyFill="1" applyBorder="1" applyAlignment="1">
      <alignment vertical="center" wrapText="1"/>
    </xf>
    <xf numFmtId="0" fontId="30" fillId="10" borderId="52" xfId="0" applyFont="1" applyFill="1" applyBorder="1" applyAlignment="1">
      <alignment horizontal="left" vertical="center" wrapText="1" indent="3"/>
    </xf>
    <xf numFmtId="0" fontId="30" fillId="10" borderId="23" xfId="0" applyFont="1" applyFill="1" applyBorder="1" applyAlignment="1">
      <alignment horizontal="left" vertical="center" wrapText="1" indent="3"/>
    </xf>
    <xf numFmtId="0" fontId="30" fillId="10" borderId="24" xfId="0" applyFont="1" applyFill="1" applyBorder="1" applyAlignment="1">
      <alignment horizontal="left" vertical="center" wrapText="1" indent="3"/>
    </xf>
    <xf numFmtId="164" fontId="29" fillId="10" borderId="25" xfId="0" applyNumberFormat="1" applyFont="1" applyFill="1" applyBorder="1" applyAlignment="1">
      <alignment horizontal="left" vertical="center" wrapText="1" indent="3"/>
    </xf>
    <xf numFmtId="0" fontId="19" fillId="7" borderId="20" xfId="0" applyFont="1" applyFill="1" applyBorder="1" applyAlignment="1">
      <alignment vertical="center" wrapText="1"/>
    </xf>
    <xf numFmtId="0" fontId="19" fillId="7" borderId="21" xfId="0" applyFont="1" applyFill="1" applyBorder="1" applyAlignment="1">
      <alignment vertical="center" wrapText="1"/>
    </xf>
    <xf numFmtId="0" fontId="19" fillId="7" borderId="22" xfId="0" applyFont="1" applyFill="1" applyBorder="1" applyAlignment="1">
      <alignment vertical="center" wrapText="1"/>
    </xf>
    <xf numFmtId="0" fontId="0" fillId="0" borderId="26" xfId="0" applyBorder="1" applyAlignment="1">
      <alignment vertical="center"/>
    </xf>
    <xf numFmtId="0" fontId="0" fillId="0" borderId="27" xfId="0" applyBorder="1" applyAlignment="1">
      <alignment vertical="center"/>
    </xf>
    <xf numFmtId="3" fontId="0" fillId="0" borderId="27" xfId="0" applyNumberFormat="1" applyBorder="1" applyAlignment="1">
      <alignment vertical="center"/>
    </xf>
    <xf numFmtId="2" fontId="0" fillId="0" borderId="28" xfId="0" applyNumberFormat="1" applyBorder="1" applyAlignment="1">
      <alignment vertical="center"/>
    </xf>
    <xf numFmtId="0" fontId="0" fillId="0" borderId="15" xfId="0" applyBorder="1" applyAlignment="1">
      <alignment vertical="center"/>
    </xf>
    <xf numFmtId="0" fontId="0" fillId="0" borderId="6" xfId="0" applyBorder="1" applyAlignment="1">
      <alignment vertical="center"/>
    </xf>
    <xf numFmtId="3" fontId="0" fillId="0" borderId="6" xfId="0" applyNumberFormat="1" applyBorder="1" applyAlignment="1">
      <alignment vertical="center"/>
    </xf>
    <xf numFmtId="2" fontId="0" fillId="0" borderId="16" xfId="0" applyNumberFormat="1" applyBorder="1" applyAlignment="1">
      <alignment vertical="center"/>
    </xf>
    <xf numFmtId="0" fontId="0" fillId="0" borderId="17" xfId="0" applyBorder="1" applyAlignment="1">
      <alignment vertical="center"/>
    </xf>
    <xf numFmtId="0" fontId="0" fillId="0" borderId="18" xfId="0" applyBorder="1" applyAlignment="1">
      <alignment vertical="center"/>
    </xf>
    <xf numFmtId="3" fontId="0" fillId="0" borderId="18" xfId="0" applyNumberFormat="1" applyBorder="1" applyAlignment="1">
      <alignment vertical="center"/>
    </xf>
    <xf numFmtId="2" fontId="0" fillId="0" borderId="19" xfId="0" applyNumberFormat="1" applyBorder="1" applyAlignment="1">
      <alignment vertical="center"/>
    </xf>
    <xf numFmtId="166" fontId="19" fillId="7" borderId="22" xfId="0" applyNumberFormat="1" applyFont="1" applyFill="1" applyBorder="1"/>
    <xf numFmtId="0" fontId="19" fillId="0" borderId="0" xfId="0" applyFont="1" applyAlignment="1">
      <alignment vertical="center"/>
    </xf>
    <xf numFmtId="0" fontId="0" fillId="0" borderId="0" xfId="0" applyAlignment="1">
      <alignment vertical="center"/>
    </xf>
    <xf numFmtId="2" fontId="19" fillId="0" borderId="28" xfId="0" applyNumberFormat="1" applyFont="1" applyBorder="1" applyAlignment="1">
      <alignment vertical="center"/>
    </xf>
    <xf numFmtId="2" fontId="19" fillId="0" borderId="16" xfId="0" applyNumberFormat="1" applyFont="1" applyBorder="1" applyAlignment="1">
      <alignment vertical="center"/>
    </xf>
    <xf numFmtId="2" fontId="19" fillId="0" borderId="19" xfId="0" applyNumberFormat="1" applyFont="1" applyBorder="1" applyAlignment="1">
      <alignment vertical="center"/>
    </xf>
    <xf numFmtId="0" fontId="19" fillId="7" borderId="20" xfId="0" applyFont="1" applyFill="1" applyBorder="1" applyAlignment="1">
      <alignment vertical="center"/>
    </xf>
    <xf numFmtId="0" fontId="19" fillId="7" borderId="21" xfId="0" applyFont="1" applyFill="1" applyBorder="1" applyAlignment="1">
      <alignment vertical="center"/>
    </xf>
    <xf numFmtId="3" fontId="19" fillId="7" borderId="21" xfId="0" applyNumberFormat="1" applyFont="1" applyFill="1" applyBorder="1" applyAlignment="1">
      <alignment vertical="center"/>
    </xf>
    <xf numFmtId="2" fontId="19" fillId="7" borderId="22" xfId="0" applyNumberFormat="1" applyFont="1" applyFill="1" applyBorder="1" applyAlignment="1">
      <alignment vertical="center"/>
    </xf>
    <xf numFmtId="0" fontId="5" fillId="0" borderId="0" xfId="0" applyFont="1"/>
    <xf numFmtId="10" fontId="0" fillId="0" borderId="0" xfId="0" applyNumberFormat="1"/>
    <xf numFmtId="167" fontId="0" fillId="0" borderId="0" xfId="0" applyNumberFormat="1"/>
    <xf numFmtId="10" fontId="31" fillId="8" borderId="53" xfId="0" applyNumberFormat="1" applyFont="1" applyFill="1" applyBorder="1" applyAlignment="1">
      <alignment horizontal="left" vertical="center" wrapText="1" indent="3"/>
    </xf>
    <xf numFmtId="0" fontId="31" fillId="8" borderId="54" xfId="0" applyFont="1" applyFill="1" applyBorder="1" applyAlignment="1">
      <alignment horizontal="center" vertical="center" wrapText="1"/>
    </xf>
    <xf numFmtId="0" fontId="31" fillId="8" borderId="55" xfId="0" applyFont="1" applyFill="1" applyBorder="1" applyAlignment="1">
      <alignment horizontal="center" vertical="center" wrapText="1"/>
    </xf>
    <xf numFmtId="0" fontId="2" fillId="10" borderId="46" xfId="0" applyFont="1" applyFill="1" applyBorder="1" applyAlignment="1">
      <alignment horizontal="left" vertical="center" wrapText="1" indent="1"/>
    </xf>
    <xf numFmtId="0" fontId="2" fillId="10" borderId="47" xfId="0" applyFont="1" applyFill="1" applyBorder="1" applyAlignment="1">
      <alignment horizontal="right" vertical="center" wrapText="1"/>
    </xf>
    <xf numFmtId="164" fontId="2" fillId="10" borderId="47" xfId="0" applyNumberFormat="1" applyFont="1" applyFill="1" applyBorder="1" applyAlignment="1">
      <alignment horizontal="right" vertical="center" wrapText="1"/>
    </xf>
    <xf numFmtId="164" fontId="2" fillId="10" borderId="56" xfId="0" applyNumberFormat="1" applyFont="1" applyFill="1" applyBorder="1" applyAlignment="1">
      <alignment horizontal="right" vertical="center" wrapText="1"/>
    </xf>
    <xf numFmtId="168" fontId="0" fillId="0" borderId="0" xfId="0" applyNumberFormat="1"/>
    <xf numFmtId="0" fontId="2" fillId="9" borderId="46" xfId="0" applyFont="1" applyFill="1" applyBorder="1" applyAlignment="1">
      <alignment horizontal="left" vertical="center" wrapText="1" indent="1"/>
    </xf>
    <xf numFmtId="0" fontId="2" fillId="9" borderId="47" xfId="0" applyFont="1" applyFill="1" applyBorder="1" applyAlignment="1">
      <alignment horizontal="right" vertical="center" wrapText="1"/>
    </xf>
    <xf numFmtId="164" fontId="2" fillId="9" borderId="47" xfId="0" applyNumberFormat="1" applyFont="1" applyFill="1" applyBorder="1" applyAlignment="1">
      <alignment horizontal="right" vertical="center" wrapText="1"/>
    </xf>
    <xf numFmtId="164" fontId="2" fillId="9" borderId="56" xfId="0" applyNumberFormat="1" applyFont="1" applyFill="1" applyBorder="1" applyAlignment="1">
      <alignment horizontal="right" vertical="center" wrapText="1"/>
    </xf>
    <xf numFmtId="3" fontId="2" fillId="10" borderId="47" xfId="0" applyNumberFormat="1" applyFont="1" applyFill="1" applyBorder="1" applyAlignment="1">
      <alignment horizontal="right" vertical="center" wrapText="1"/>
    </xf>
    <xf numFmtId="0" fontId="4" fillId="9" borderId="57" xfId="0" applyFont="1" applyFill="1" applyBorder="1" applyAlignment="1">
      <alignment vertical="center" wrapText="1"/>
    </xf>
    <xf numFmtId="3" fontId="4" fillId="10" borderId="58" xfId="0" applyNumberFormat="1" applyFont="1" applyFill="1" applyBorder="1" applyAlignment="1">
      <alignment vertical="center" wrapText="1"/>
    </xf>
    <xf numFmtId="0" fontId="4" fillId="9" borderId="58" xfId="0" applyFont="1" applyFill="1" applyBorder="1" applyAlignment="1">
      <alignment horizontal="right" vertical="center" wrapText="1"/>
    </xf>
    <xf numFmtId="164" fontId="4" fillId="9" borderId="58" xfId="0" applyNumberFormat="1" applyFont="1" applyFill="1" applyBorder="1" applyAlignment="1">
      <alignment horizontal="right" vertical="center" wrapText="1"/>
    </xf>
    <xf numFmtId="164" fontId="4" fillId="9" borderId="4" xfId="0" applyNumberFormat="1" applyFont="1" applyFill="1" applyBorder="1" applyAlignment="1">
      <alignment horizontal="right" vertical="center" wrapText="1"/>
    </xf>
    <xf numFmtId="3" fontId="2" fillId="9" borderId="47" xfId="0" applyNumberFormat="1" applyFont="1" applyFill="1" applyBorder="1" applyAlignment="1">
      <alignment horizontal="right" vertical="center" wrapText="1"/>
    </xf>
    <xf numFmtId="0" fontId="4" fillId="10" borderId="57" xfId="0" applyFont="1" applyFill="1" applyBorder="1" applyAlignment="1">
      <alignment vertical="center" wrapText="1"/>
    </xf>
    <xf numFmtId="3" fontId="4" fillId="10" borderId="58" xfId="0" applyNumberFormat="1" applyFont="1" applyFill="1" applyBorder="1" applyAlignment="1">
      <alignment horizontal="right" vertical="center" wrapText="1"/>
    </xf>
    <xf numFmtId="164" fontId="4" fillId="10" borderId="58" xfId="0" applyNumberFormat="1" applyFont="1" applyFill="1" applyBorder="1" applyAlignment="1">
      <alignment horizontal="right" vertical="center" wrapText="1"/>
    </xf>
    <xf numFmtId="164" fontId="4" fillId="10" borderId="4" xfId="0" applyNumberFormat="1" applyFont="1" applyFill="1" applyBorder="1" applyAlignment="1">
      <alignment horizontal="right" vertical="center" wrapText="1"/>
    </xf>
    <xf numFmtId="0" fontId="4" fillId="9" borderId="51" xfId="0" applyFont="1" applyFill="1" applyBorder="1" applyAlignment="1">
      <alignment vertical="center" wrapText="1"/>
    </xf>
    <xf numFmtId="3" fontId="4" fillId="9" borderId="52" xfId="0" applyNumberFormat="1" applyFont="1" applyFill="1" applyBorder="1" applyAlignment="1">
      <alignment vertical="center" wrapText="1"/>
    </xf>
    <xf numFmtId="3" fontId="4" fillId="9" borderId="52" xfId="0" applyNumberFormat="1" applyFont="1" applyFill="1" applyBorder="1" applyAlignment="1">
      <alignment horizontal="right" vertical="center" wrapText="1"/>
    </xf>
    <xf numFmtId="164" fontId="4" fillId="9" borderId="52" xfId="0" applyNumberFormat="1" applyFont="1" applyFill="1" applyBorder="1" applyAlignment="1">
      <alignment horizontal="right" vertical="center" wrapText="1"/>
    </xf>
    <xf numFmtId="164" fontId="4" fillId="9" borderId="1" xfId="0" applyNumberFormat="1" applyFont="1" applyFill="1" applyBorder="1" applyAlignment="1">
      <alignment horizontal="right" vertical="center" wrapText="1"/>
    </xf>
    <xf numFmtId="10" fontId="0" fillId="0" borderId="0" xfId="0" applyNumberFormat="1" applyAlignment="1">
      <alignment vertical="center"/>
    </xf>
    <xf numFmtId="0" fontId="32" fillId="9" borderId="46" xfId="0" applyFont="1" applyFill="1" applyBorder="1" applyAlignment="1">
      <alignment vertical="center" wrapText="1"/>
    </xf>
    <xf numFmtId="2" fontId="32" fillId="9" borderId="47" xfId="0" applyNumberFormat="1" applyFont="1" applyFill="1" applyBorder="1" applyAlignment="1">
      <alignment horizontal="right" vertical="center" wrapText="1"/>
    </xf>
    <xf numFmtId="2" fontId="32" fillId="9" borderId="56" xfId="0" applyNumberFormat="1" applyFont="1" applyFill="1" applyBorder="1" applyAlignment="1">
      <alignment horizontal="right" vertical="center" wrapText="1"/>
    </xf>
    <xf numFmtId="0" fontId="32" fillId="10" borderId="46" xfId="0" applyFont="1" applyFill="1" applyBorder="1" applyAlignment="1">
      <alignment vertical="center" wrapText="1"/>
    </xf>
    <xf numFmtId="2" fontId="32" fillId="10" borderId="47" xfId="0" applyNumberFormat="1" applyFont="1" applyFill="1" applyBorder="1" applyAlignment="1">
      <alignment horizontal="right" vertical="center" wrapText="1"/>
    </xf>
    <xf numFmtId="2" fontId="32" fillId="10" borderId="56" xfId="0" applyNumberFormat="1" applyFont="1" applyFill="1" applyBorder="1" applyAlignment="1">
      <alignment horizontal="right" vertical="center" wrapText="1"/>
    </xf>
    <xf numFmtId="164" fontId="0" fillId="11" borderId="0" xfId="0" applyNumberFormat="1" applyFill="1"/>
    <xf numFmtId="0" fontId="32" fillId="9" borderId="51" xfId="0" applyFont="1" applyFill="1" applyBorder="1" applyAlignment="1">
      <alignment vertical="center" wrapText="1"/>
    </xf>
    <xf numFmtId="2" fontId="32" fillId="9" borderId="52" xfId="0" applyNumberFormat="1" applyFont="1" applyFill="1" applyBorder="1" applyAlignment="1">
      <alignment horizontal="right" vertical="center" wrapText="1"/>
    </xf>
    <xf numFmtId="2" fontId="32" fillId="9" borderId="1" xfId="0" applyNumberFormat="1" applyFont="1" applyFill="1" applyBorder="1" applyAlignment="1">
      <alignment horizontal="right" vertical="center" wrapText="1"/>
    </xf>
    <xf numFmtId="0" fontId="2" fillId="0" borderId="0" xfId="0" applyFont="1"/>
    <xf numFmtId="3" fontId="0" fillId="0" borderId="0" xfId="0" applyNumberFormat="1"/>
    <xf numFmtId="168" fontId="16" fillId="0" borderId="0" xfId="5" applyNumberFormat="1" applyFont="1"/>
    <xf numFmtId="0" fontId="33" fillId="0" borderId="0" xfId="0" applyFont="1" applyAlignment="1">
      <alignment vertical="center"/>
    </xf>
    <xf numFmtId="0" fontId="34" fillId="4" borderId="18" xfId="0" applyFont="1" applyFill="1" applyBorder="1" applyAlignment="1">
      <alignment vertical="center" wrapText="1"/>
    </xf>
    <xf numFmtId="0" fontId="35" fillId="4" borderId="6" xfId="0" applyFont="1" applyFill="1" applyBorder="1" applyAlignment="1">
      <alignment vertical="center" wrapText="1"/>
    </xf>
    <xf numFmtId="0" fontId="35" fillId="4" borderId="6" xfId="0" applyFont="1" applyFill="1" applyBorder="1" applyAlignment="1">
      <alignment horizontal="center" vertical="center"/>
    </xf>
    <xf numFmtId="0" fontId="34" fillId="12" borderId="6" xfId="0" applyFont="1" applyFill="1" applyBorder="1" applyAlignment="1">
      <alignment vertical="center" wrapText="1"/>
    </xf>
    <xf numFmtId="3" fontId="34" fillId="12" borderId="6" xfId="0" applyNumberFormat="1" applyFont="1" applyFill="1" applyBorder="1" applyAlignment="1">
      <alignment horizontal="right" vertical="center"/>
    </xf>
    <xf numFmtId="0" fontId="36" fillId="0" borderId="6" xfId="0" applyFont="1" applyBorder="1" applyAlignment="1">
      <alignment horizontal="right" vertical="center" wrapText="1"/>
    </xf>
    <xf numFmtId="3" fontId="34" fillId="0" borderId="6" xfId="0" applyNumberFormat="1" applyFont="1" applyBorder="1" applyAlignment="1">
      <alignment horizontal="right" vertical="center"/>
    </xf>
    <xf numFmtId="0" fontId="34" fillId="0" borderId="6" xfId="0" applyFont="1" applyBorder="1" applyAlignment="1">
      <alignment horizontal="right" vertical="center"/>
    </xf>
    <xf numFmtId="0" fontId="34" fillId="12" borderId="6" xfId="0" applyFont="1" applyFill="1" applyBorder="1" applyAlignment="1">
      <alignment horizontal="right" vertical="center"/>
    </xf>
    <xf numFmtId="0" fontId="36" fillId="0" borderId="27" xfId="0" applyFont="1" applyBorder="1" applyAlignment="1">
      <alignment horizontal="right" vertical="center" wrapText="1"/>
    </xf>
    <xf numFmtId="0" fontId="37" fillId="0" borderId="0" xfId="0" applyFont="1"/>
    <xf numFmtId="0" fontId="38" fillId="8" borderId="59" xfId="0" applyFont="1" applyFill="1" applyBorder="1" applyAlignment="1">
      <alignment horizontal="right" vertical="center" wrapText="1"/>
    </xf>
    <xf numFmtId="0" fontId="38" fillId="8" borderId="59" xfId="0" applyFont="1" applyFill="1" applyBorder="1" applyAlignment="1">
      <alignment horizontal="right" vertical="center" wrapText="1" indent="1"/>
    </xf>
    <xf numFmtId="0" fontId="38" fillId="8" borderId="60" xfId="0" applyFont="1" applyFill="1" applyBorder="1" applyAlignment="1">
      <alignment horizontal="right" vertical="center" wrapText="1"/>
    </xf>
    <xf numFmtId="0" fontId="39" fillId="9" borderId="58" xfId="0" applyFont="1" applyFill="1" applyBorder="1" applyAlignment="1">
      <alignment vertical="center" wrapText="1"/>
    </xf>
    <xf numFmtId="0" fontId="39" fillId="9" borderId="47" xfId="0" applyFont="1" applyFill="1" applyBorder="1" applyAlignment="1">
      <alignment vertical="center" wrapText="1"/>
    </xf>
    <xf numFmtId="0" fontId="37" fillId="9" borderId="47" xfId="0" applyFont="1" applyFill="1" applyBorder="1" applyAlignment="1">
      <alignment horizontal="right" vertical="center" wrapText="1"/>
    </xf>
    <xf numFmtId="0" fontId="39" fillId="10" borderId="47" xfId="0" applyFont="1" applyFill="1" applyBorder="1" applyAlignment="1">
      <alignment vertical="center" wrapText="1"/>
    </xf>
    <xf numFmtId="0" fontId="37" fillId="10" borderId="47" xfId="0" applyFont="1" applyFill="1" applyBorder="1" applyAlignment="1">
      <alignment horizontal="right" vertical="center" wrapText="1"/>
    </xf>
    <xf numFmtId="0" fontId="38" fillId="10" borderId="47" xfId="0" applyFont="1" applyFill="1" applyBorder="1" applyAlignment="1">
      <alignment vertical="center" wrapText="1"/>
    </xf>
    <xf numFmtId="0" fontId="40" fillId="10" borderId="47" xfId="0" applyFont="1" applyFill="1" applyBorder="1" applyAlignment="1">
      <alignment horizontal="right" vertical="center" wrapText="1"/>
    </xf>
    <xf numFmtId="0" fontId="38" fillId="9" borderId="47" xfId="0" applyFont="1" applyFill="1" applyBorder="1" applyAlignment="1">
      <alignment vertical="center" wrapText="1"/>
    </xf>
    <xf numFmtId="0" fontId="40" fillId="9" borderId="47" xfId="0" applyFont="1" applyFill="1" applyBorder="1" applyAlignment="1">
      <alignment horizontal="right" vertical="center" wrapText="1"/>
    </xf>
    <xf numFmtId="0" fontId="39" fillId="10" borderId="58" xfId="0" applyFont="1" applyFill="1" applyBorder="1" applyAlignment="1">
      <alignment vertical="center" wrapText="1"/>
    </xf>
    <xf numFmtId="0" fontId="37" fillId="10" borderId="58" xfId="0" applyFont="1" applyFill="1" applyBorder="1" applyAlignment="1">
      <alignment vertical="top" wrapText="1"/>
    </xf>
    <xf numFmtId="0" fontId="37" fillId="10" borderId="47" xfId="0" applyFont="1" applyFill="1" applyBorder="1" applyAlignment="1">
      <alignment vertical="top" wrapText="1"/>
    </xf>
    <xf numFmtId="0" fontId="38" fillId="9" borderId="61" xfId="0" applyFont="1" applyFill="1" applyBorder="1" applyAlignment="1">
      <alignment vertical="center" wrapText="1"/>
    </xf>
    <xf numFmtId="0" fontId="40" fillId="9" borderId="61" xfId="0" applyFont="1" applyFill="1" applyBorder="1" applyAlignment="1">
      <alignment horizontal="right" vertical="center" wrapText="1"/>
    </xf>
    <xf numFmtId="0" fontId="37" fillId="0" borderId="0" xfId="0" applyFont="1" applyAlignment="1">
      <alignment vertical="center"/>
    </xf>
    <xf numFmtId="0" fontId="37" fillId="0" borderId="0" xfId="0" applyFont="1" applyAlignment="1">
      <alignment horizontal="justify" vertical="center"/>
    </xf>
    <xf numFmtId="0" fontId="27" fillId="0" borderId="0" xfId="0" applyFont="1"/>
    <xf numFmtId="0" fontId="22" fillId="0" borderId="0" xfId="0" applyFont="1"/>
    <xf numFmtId="0" fontId="33" fillId="8" borderId="59" xfId="0" applyFont="1" applyFill="1" applyBorder="1" applyAlignment="1">
      <alignment vertical="center" wrapText="1"/>
    </xf>
    <xf numFmtId="0" fontId="31" fillId="8" borderId="59" xfId="0" applyFont="1" applyFill="1" applyBorder="1" applyAlignment="1">
      <alignment horizontal="center" vertical="center" wrapText="1"/>
    </xf>
    <xf numFmtId="0" fontId="31" fillId="8" borderId="60" xfId="0" applyFont="1" applyFill="1" applyBorder="1" applyAlignment="1">
      <alignment horizontal="center" vertical="center" wrapText="1"/>
    </xf>
    <xf numFmtId="0" fontId="31" fillId="8" borderId="62" xfId="0" applyFont="1" applyFill="1" applyBorder="1" applyAlignment="1">
      <alignment horizontal="center" vertical="center" wrapText="1"/>
    </xf>
    <xf numFmtId="0" fontId="31" fillId="9" borderId="47" xfId="0" applyFont="1" applyFill="1" applyBorder="1" applyAlignment="1">
      <alignment vertical="center" wrapText="1"/>
    </xf>
    <xf numFmtId="0" fontId="32" fillId="10" borderId="47" xfId="0" applyFont="1" applyFill="1" applyBorder="1" applyAlignment="1">
      <alignment vertical="center" wrapText="1"/>
    </xf>
    <xf numFmtId="0" fontId="31" fillId="10" borderId="47" xfId="0" applyFont="1" applyFill="1" applyBorder="1" applyAlignment="1">
      <alignment vertical="center" wrapText="1"/>
    </xf>
    <xf numFmtId="164" fontId="32" fillId="10" borderId="47" xfId="5" applyNumberFormat="1" applyFont="1" applyFill="1" applyBorder="1" applyAlignment="1">
      <alignment vertical="center" wrapText="1"/>
    </xf>
    <xf numFmtId="0" fontId="0" fillId="0" borderId="0" xfId="0" applyAlignment="1">
      <alignment horizontal="left"/>
    </xf>
    <xf numFmtId="0" fontId="41" fillId="0" borderId="0" xfId="0" applyFont="1" applyAlignment="1">
      <alignment horizontal="left" vertical="center"/>
    </xf>
    <xf numFmtId="164" fontId="41" fillId="0" borderId="0" xfId="0" applyNumberFormat="1" applyFont="1" applyAlignment="1">
      <alignment horizontal="left" vertical="center"/>
    </xf>
    <xf numFmtId="0" fontId="42" fillId="0" borderId="5" xfId="0" applyFont="1" applyBorder="1" applyAlignment="1">
      <alignment vertical="center"/>
    </xf>
    <xf numFmtId="0" fontId="42" fillId="0" borderId="29" xfId="0" applyFont="1" applyBorder="1" applyAlignment="1">
      <alignment vertical="center"/>
    </xf>
    <xf numFmtId="0" fontId="22" fillId="8" borderId="59" xfId="0" applyFont="1" applyFill="1" applyBorder="1" applyAlignment="1">
      <alignment vertical="center" wrapText="1"/>
    </xf>
    <xf numFmtId="0" fontId="32" fillId="10" borderId="58" xfId="0" applyFont="1" applyFill="1" applyBorder="1" applyAlignment="1">
      <alignment vertical="center" wrapText="1"/>
    </xf>
    <xf numFmtId="0" fontId="32" fillId="12" borderId="63" xfId="0" applyFont="1" applyFill="1" applyBorder="1" applyAlignment="1">
      <alignment horizontal="center" vertical="center" wrapText="1"/>
    </xf>
    <xf numFmtId="0" fontId="43" fillId="12" borderId="63" xfId="0" applyFont="1" applyFill="1" applyBorder="1" applyAlignment="1">
      <alignment horizontal="center" vertical="center" wrapText="1"/>
    </xf>
    <xf numFmtId="164" fontId="43" fillId="12" borderId="63" xfId="0" applyNumberFormat="1" applyFont="1" applyFill="1" applyBorder="1" applyAlignment="1">
      <alignment horizontal="center" vertical="center" wrapText="1"/>
    </xf>
    <xf numFmtId="0" fontId="22" fillId="9" borderId="64" xfId="0" applyFont="1" applyFill="1" applyBorder="1" applyAlignment="1">
      <alignment horizontal="right" vertical="center" wrapText="1"/>
    </xf>
    <xf numFmtId="0" fontId="22" fillId="9" borderId="64" xfId="0" applyFont="1" applyFill="1" applyBorder="1" applyAlignment="1">
      <alignment horizontal="center" vertical="center" wrapText="1"/>
    </xf>
    <xf numFmtId="164" fontId="22" fillId="9" borderId="64" xfId="5" applyNumberFormat="1" applyFont="1" applyFill="1" applyBorder="1" applyAlignment="1">
      <alignment horizontal="center" vertical="center" wrapText="1"/>
    </xf>
    <xf numFmtId="0" fontId="32" fillId="12" borderId="64" xfId="0" applyFont="1" applyFill="1" applyBorder="1" applyAlignment="1">
      <alignment horizontal="center" vertical="center" wrapText="1"/>
    </xf>
    <xf numFmtId="0" fontId="43" fillId="12" borderId="64" xfId="0" applyFont="1" applyFill="1" applyBorder="1" applyAlignment="1">
      <alignment horizontal="center" vertical="center" wrapText="1"/>
    </xf>
    <xf numFmtId="164" fontId="43" fillId="12" borderId="64" xfId="0" applyNumberFormat="1" applyFont="1" applyFill="1" applyBorder="1" applyAlignment="1">
      <alignment horizontal="center" vertical="center" wrapText="1"/>
    </xf>
    <xf numFmtId="0" fontId="3" fillId="4" borderId="6" xfId="0" applyFont="1" applyFill="1" applyBorder="1" applyAlignment="1">
      <alignment horizontal="center" vertical="center"/>
    </xf>
    <xf numFmtId="0" fontId="1" fillId="0" borderId="0" xfId="0" applyFont="1"/>
    <xf numFmtId="0" fontId="1" fillId="8" borderId="59" xfId="0" applyFont="1" applyFill="1" applyBorder="1" applyAlignment="1">
      <alignment vertical="center" wrapText="1"/>
    </xf>
    <xf numFmtId="0" fontId="3" fillId="8" borderId="59" xfId="0" applyFont="1" applyFill="1" applyBorder="1" applyAlignment="1">
      <alignment horizontal="left" vertical="center" wrapText="1" indent="3"/>
    </xf>
    <xf numFmtId="0" fontId="1" fillId="9" borderId="47" xfId="0" applyFont="1" applyFill="1" applyBorder="1" applyAlignment="1">
      <alignment vertical="center" wrapText="1"/>
    </xf>
    <xf numFmtId="0" fontId="1" fillId="10" borderId="47" xfId="0" applyFont="1" applyFill="1" applyBorder="1" applyAlignment="1">
      <alignment vertical="center" wrapText="1"/>
    </xf>
    <xf numFmtId="0" fontId="3" fillId="9" borderId="61" xfId="0" applyFont="1" applyFill="1" applyBorder="1" applyAlignment="1">
      <alignment vertical="center" wrapText="1"/>
    </xf>
    <xf numFmtId="0" fontId="3" fillId="10" borderId="47" xfId="0" applyFont="1" applyFill="1" applyBorder="1" applyAlignment="1">
      <alignment vertical="center" wrapText="1"/>
    </xf>
    <xf numFmtId="0" fontId="3" fillId="9" borderId="47" xfId="0" applyFont="1" applyFill="1" applyBorder="1" applyAlignment="1">
      <alignment vertical="center" wrapText="1"/>
    </xf>
    <xf numFmtId="164" fontId="34" fillId="0" borderId="6" xfId="0" applyNumberFormat="1" applyFont="1" applyBorder="1" applyAlignment="1">
      <alignment horizontal="right" vertical="center"/>
    </xf>
    <xf numFmtId="0" fontId="3" fillId="8" borderId="59" xfId="0" applyFont="1" applyFill="1" applyBorder="1" applyAlignment="1">
      <alignment horizontal="center" vertical="center" wrapText="1"/>
    </xf>
    <xf numFmtId="0" fontId="3" fillId="8" borderId="60" xfId="0" applyFont="1" applyFill="1" applyBorder="1" applyAlignment="1">
      <alignment horizontal="center" vertical="center" wrapText="1"/>
    </xf>
    <xf numFmtId="168" fontId="16" fillId="0" borderId="0" xfId="4" applyNumberFormat="1" applyFont="1"/>
    <xf numFmtId="0" fontId="3" fillId="0" borderId="6" xfId="3" applyFont="1" applyBorder="1" applyAlignment="1">
      <alignment horizontal="left" vertical="center" wrapText="1"/>
    </xf>
    <xf numFmtId="3" fontId="3" fillId="0" borderId="6" xfId="3" applyNumberFormat="1" applyFont="1" applyBorder="1" applyAlignment="1">
      <alignment horizontal="right" vertical="center" wrapText="1"/>
    </xf>
    <xf numFmtId="165" fontId="3" fillId="0" borderId="6" xfId="1" applyNumberFormat="1" applyFont="1" applyBorder="1" applyAlignment="1">
      <alignment horizontal="right" vertical="center" wrapText="1"/>
    </xf>
    <xf numFmtId="165" fontId="1" fillId="0" borderId="0" xfId="3" applyNumberFormat="1"/>
    <xf numFmtId="164" fontId="3" fillId="0" borderId="48" xfId="0" applyNumberFormat="1" applyFont="1" applyFill="1" applyBorder="1" applyAlignment="1">
      <alignment horizontal="center" vertical="center" wrapText="1"/>
    </xf>
    <xf numFmtId="0" fontId="3" fillId="0" borderId="47" xfId="0" applyFont="1" applyFill="1" applyBorder="1" applyAlignment="1">
      <alignment horizontal="right" vertical="center" wrapText="1"/>
    </xf>
    <xf numFmtId="0" fontId="1" fillId="0" borderId="47" xfId="0" applyFont="1" applyFill="1" applyBorder="1" applyAlignment="1">
      <alignment horizontal="right" vertical="center" wrapText="1"/>
    </xf>
    <xf numFmtId="0" fontId="1" fillId="0" borderId="47" xfId="0" applyFont="1" applyFill="1" applyBorder="1" applyAlignment="1">
      <alignment horizontal="center" vertical="center" wrapText="1"/>
    </xf>
    <xf numFmtId="164" fontId="1" fillId="0" borderId="48" xfId="0" applyNumberFormat="1" applyFont="1" applyFill="1" applyBorder="1" applyAlignment="1">
      <alignment horizontal="center" vertical="center" wrapText="1"/>
    </xf>
    <xf numFmtId="0" fontId="3" fillId="0" borderId="47" xfId="0" applyFont="1" applyFill="1" applyBorder="1" applyAlignment="1">
      <alignment horizontal="center" vertical="center" wrapText="1"/>
    </xf>
    <xf numFmtId="3" fontId="1" fillId="6" borderId="6" xfId="0" applyNumberFormat="1" applyFont="1" applyFill="1" applyBorder="1" applyAlignment="1">
      <alignment horizontal="right" vertical="center"/>
    </xf>
    <xf numFmtId="0" fontId="1" fillId="6" borderId="6" xfId="0" applyFont="1" applyFill="1" applyBorder="1" applyAlignment="1">
      <alignment horizontal="right" vertical="center"/>
    </xf>
    <xf numFmtId="164" fontId="1" fillId="6" borderId="6" xfId="0" applyNumberFormat="1" applyFont="1" applyFill="1" applyBorder="1" applyAlignment="1">
      <alignment horizontal="right" vertical="center"/>
    </xf>
    <xf numFmtId="3" fontId="1" fillId="12" borderId="6" xfId="0" applyNumberFormat="1" applyFont="1" applyFill="1" applyBorder="1" applyAlignment="1">
      <alignment horizontal="right" vertical="center"/>
    </xf>
    <xf numFmtId="0" fontId="1" fillId="12" borderId="6" xfId="0" applyFont="1" applyFill="1" applyBorder="1" applyAlignment="1">
      <alignment horizontal="right" vertical="center"/>
    </xf>
    <xf numFmtId="3" fontId="3" fillId="0" borderId="47" xfId="0" applyNumberFormat="1" applyFont="1" applyFill="1" applyBorder="1" applyAlignment="1">
      <alignment horizontal="right" vertical="center" wrapText="1"/>
    </xf>
    <xf numFmtId="3" fontId="3" fillId="0" borderId="47" xfId="0" applyNumberFormat="1" applyFont="1" applyFill="1" applyBorder="1" applyAlignment="1">
      <alignment horizontal="center" vertical="center" wrapText="1"/>
    </xf>
    <xf numFmtId="164" fontId="3" fillId="0" borderId="47" xfId="0" applyNumberFormat="1" applyFont="1" applyFill="1" applyBorder="1" applyAlignment="1">
      <alignment horizontal="center" vertical="center" wrapText="1"/>
    </xf>
    <xf numFmtId="3" fontId="3" fillId="0" borderId="61" xfId="0" applyNumberFormat="1" applyFont="1" applyFill="1" applyBorder="1" applyAlignment="1">
      <alignment horizontal="right" vertical="center" wrapText="1"/>
    </xf>
    <xf numFmtId="3" fontId="3" fillId="0" borderId="61" xfId="0" applyNumberFormat="1" applyFont="1" applyFill="1" applyBorder="1" applyAlignment="1">
      <alignment horizontal="center" vertical="center" wrapText="1"/>
    </xf>
    <xf numFmtId="164" fontId="3" fillId="0" borderId="61" xfId="0" applyNumberFormat="1" applyFont="1" applyFill="1" applyBorder="1" applyAlignment="1">
      <alignment horizontal="center" vertical="center" wrapText="1"/>
    </xf>
    <xf numFmtId="1" fontId="1" fillId="0" borderId="0" xfId="0" applyNumberFormat="1" applyFont="1"/>
    <xf numFmtId="0" fontId="37" fillId="9" borderId="48" xfId="4" applyNumberFormat="1" applyFont="1" applyFill="1" applyBorder="1" applyAlignment="1">
      <alignment horizontal="right" vertical="center" wrapText="1"/>
    </xf>
    <xf numFmtId="0" fontId="40" fillId="9" borderId="48" xfId="4" applyNumberFormat="1" applyFont="1" applyFill="1" applyBorder="1" applyAlignment="1">
      <alignment horizontal="right" vertical="center" wrapText="1"/>
    </xf>
    <xf numFmtId="164" fontId="37" fillId="9" borderId="48" xfId="4" applyNumberFormat="1" applyFont="1" applyFill="1" applyBorder="1" applyAlignment="1">
      <alignment horizontal="right" vertical="center" wrapText="1"/>
    </xf>
    <xf numFmtId="2" fontId="37" fillId="10" borderId="48" xfId="4" applyNumberFormat="1" applyFont="1" applyFill="1" applyBorder="1" applyAlignment="1">
      <alignment horizontal="right" vertical="center" wrapText="1"/>
    </xf>
    <xf numFmtId="164" fontId="37" fillId="10" borderId="48" xfId="4" applyNumberFormat="1" applyFont="1" applyFill="1" applyBorder="1" applyAlignment="1">
      <alignment horizontal="right" vertical="center" wrapText="1"/>
    </xf>
    <xf numFmtId="169" fontId="40" fillId="10" borderId="48" xfId="1" applyNumberFormat="1" applyFont="1" applyFill="1" applyBorder="1" applyAlignment="1">
      <alignment horizontal="right" vertical="center" wrapText="1"/>
    </xf>
    <xf numFmtId="164" fontId="40" fillId="9" borderId="48" xfId="4" applyNumberFormat="1" applyFont="1" applyFill="1" applyBorder="1" applyAlignment="1">
      <alignment horizontal="right" vertical="center" wrapText="1"/>
    </xf>
    <xf numFmtId="164" fontId="40" fillId="10" borderId="48" xfId="4" applyNumberFormat="1" applyFont="1" applyFill="1" applyBorder="1" applyAlignment="1">
      <alignment horizontal="right" vertical="center" wrapText="1"/>
    </xf>
    <xf numFmtId="164" fontId="40" fillId="9" borderId="65" xfId="4" applyNumberFormat="1" applyFont="1" applyFill="1" applyBorder="1" applyAlignment="1">
      <alignment horizontal="right" vertical="center" wrapText="1"/>
    </xf>
    <xf numFmtId="1" fontId="22" fillId="0" borderId="1" xfId="0" applyNumberFormat="1" applyFont="1" applyBorder="1" applyAlignment="1">
      <alignment horizontal="center" vertical="center" wrapText="1"/>
    </xf>
    <xf numFmtId="1" fontId="27" fillId="3" borderId="1" xfId="0" applyNumberFormat="1" applyFont="1" applyFill="1" applyBorder="1" applyAlignment="1">
      <alignment horizontal="center" vertical="center" wrapText="1"/>
    </xf>
    <xf numFmtId="164" fontId="22" fillId="0" borderId="1" xfId="4" applyNumberFormat="1" applyFont="1" applyBorder="1" applyAlignment="1">
      <alignment horizontal="center" vertical="center" wrapText="1"/>
    </xf>
    <xf numFmtId="169" fontId="1" fillId="0" borderId="6" xfId="1" applyNumberFormat="1" applyFont="1" applyBorder="1" applyAlignment="1">
      <alignment horizontal="right" vertical="center" wrapText="1"/>
    </xf>
    <xf numFmtId="1" fontId="0" fillId="0" borderId="0" xfId="0" applyNumberFormat="1" applyFill="1"/>
    <xf numFmtId="0" fontId="5" fillId="0" borderId="0" xfId="0" applyFont="1" applyAlignment="1">
      <alignment horizontal="left" vertical="center" wrapText="1"/>
    </xf>
    <xf numFmtId="0" fontId="28" fillId="0" borderId="0" xfId="0" applyFont="1" applyAlignment="1">
      <alignment horizontal="left" vertical="center" wrapText="1"/>
    </xf>
    <xf numFmtId="0" fontId="32" fillId="9" borderId="66" xfId="0" applyFont="1" applyFill="1" applyBorder="1" applyAlignment="1">
      <alignment vertical="center" wrapText="1"/>
    </xf>
    <xf numFmtId="0" fontId="32" fillId="9" borderId="48" xfId="0" applyFont="1" applyFill="1" applyBorder="1" applyAlignment="1">
      <alignment vertical="center" wrapText="1"/>
    </xf>
    <xf numFmtId="0" fontId="32" fillId="9" borderId="56" xfId="0" applyFont="1" applyFill="1" applyBorder="1" applyAlignment="1">
      <alignment vertical="center" wrapText="1"/>
    </xf>
    <xf numFmtId="0" fontId="2" fillId="10" borderId="66" xfId="0" applyFont="1" applyFill="1" applyBorder="1" applyAlignment="1">
      <alignment vertical="center" wrapText="1"/>
    </xf>
    <xf numFmtId="0" fontId="2" fillId="10" borderId="48" xfId="0" applyFont="1" applyFill="1" applyBorder="1" applyAlignment="1">
      <alignment vertical="center" wrapText="1"/>
    </xf>
    <xf numFmtId="0" fontId="2" fillId="10" borderId="56" xfId="0" applyFont="1" applyFill="1" applyBorder="1" applyAlignment="1">
      <alignment vertical="center" wrapText="1"/>
    </xf>
    <xf numFmtId="0" fontId="2" fillId="9" borderId="66" xfId="0" applyFont="1" applyFill="1" applyBorder="1" applyAlignment="1">
      <alignment vertical="center" wrapText="1"/>
    </xf>
    <xf numFmtId="0" fontId="2" fillId="9" borderId="48" xfId="0" applyFont="1" applyFill="1" applyBorder="1" applyAlignment="1">
      <alignment vertical="center" wrapText="1"/>
    </xf>
    <xf numFmtId="0" fontId="2" fillId="9" borderId="56" xfId="0" applyFont="1" applyFill="1" applyBorder="1" applyAlignment="1">
      <alignment vertical="center" wrapText="1"/>
    </xf>
    <xf numFmtId="0" fontId="0" fillId="0" borderId="0" xfId="0" applyAlignment="1">
      <alignment horizontal="left" vertical="center" wrapText="1"/>
    </xf>
    <xf numFmtId="0" fontId="31" fillId="8" borderId="67" xfId="0" applyFont="1" applyFill="1" applyBorder="1" applyAlignment="1">
      <alignment vertical="center" wrapText="1"/>
    </xf>
    <xf numFmtId="0" fontId="31" fillId="8" borderId="57" xfId="0" applyFont="1" applyFill="1" applyBorder="1" applyAlignment="1">
      <alignment vertical="center" wrapText="1"/>
    </xf>
    <xf numFmtId="0" fontId="31" fillId="8" borderId="68" xfId="0" applyFont="1" applyFill="1" applyBorder="1" applyAlignment="1">
      <alignment vertical="center" wrapText="1"/>
    </xf>
    <xf numFmtId="0" fontId="31" fillId="8" borderId="58" xfId="0" applyFont="1" applyFill="1" applyBorder="1" applyAlignment="1">
      <alignment vertical="center" wrapText="1"/>
    </xf>
    <xf numFmtId="0" fontId="31" fillId="8" borderId="69" xfId="0" applyFont="1" applyFill="1" applyBorder="1" applyAlignment="1">
      <alignment horizontal="center" vertical="center" wrapText="1"/>
    </xf>
    <xf numFmtId="0" fontId="31" fillId="8" borderId="70" xfId="0" applyFont="1" applyFill="1" applyBorder="1" applyAlignment="1">
      <alignment horizontal="center" vertical="center" wrapText="1"/>
    </xf>
    <xf numFmtId="0" fontId="31" fillId="8" borderId="71" xfId="0" applyFont="1" applyFill="1" applyBorder="1" applyAlignment="1">
      <alignment horizontal="center" vertical="center" wrapText="1"/>
    </xf>
    <xf numFmtId="0" fontId="31" fillId="8" borderId="72" xfId="0" applyFont="1" applyFill="1" applyBorder="1" applyAlignment="1">
      <alignment horizontal="center" vertical="center" wrapText="1"/>
    </xf>
    <xf numFmtId="10" fontId="31" fillId="8" borderId="73" xfId="0" applyNumberFormat="1" applyFont="1" applyFill="1" applyBorder="1" applyAlignment="1">
      <alignment horizontal="center" vertical="center" wrapText="1"/>
    </xf>
    <xf numFmtId="10" fontId="31" fillId="8" borderId="74" xfId="0" applyNumberFormat="1" applyFont="1" applyFill="1" applyBorder="1" applyAlignment="1">
      <alignment horizontal="center" vertical="center" wrapText="1"/>
    </xf>
    <xf numFmtId="0" fontId="0" fillId="0" borderId="23" xfId="0" applyBorder="1" applyAlignment="1">
      <alignment horizontal="center"/>
    </xf>
    <xf numFmtId="0" fontId="19" fillId="0" borderId="75"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9" xfId="0" applyFont="1" applyBorder="1" applyAlignment="1">
      <alignment horizontal="center" vertical="center" wrapText="1"/>
    </xf>
    <xf numFmtId="0" fontId="23" fillId="2" borderId="3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1" fillId="0" borderId="30" xfId="0" applyFont="1" applyBorder="1" applyAlignment="1">
      <alignment horizontal="center" vertical="center" wrapText="1"/>
    </xf>
    <xf numFmtId="0" fontId="21" fillId="0" borderId="3" xfId="0" applyFont="1" applyBorder="1" applyAlignment="1">
      <alignment horizontal="center" vertical="center" wrapText="1"/>
    </xf>
    <xf numFmtId="0" fontId="40" fillId="2" borderId="30"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5" fillId="0" borderId="31" xfId="0" applyFont="1" applyBorder="1" applyAlignment="1">
      <alignment horizontal="center" vertical="center" wrapText="1"/>
    </xf>
    <xf numFmtId="0" fontId="45" fillId="0" borderId="32"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 xfId="0" applyFont="1" applyBorder="1" applyAlignment="1">
      <alignment horizontal="center" vertical="center" wrapText="1"/>
    </xf>
    <xf numFmtId="0" fontId="44" fillId="0" borderId="0" xfId="0" applyFont="1" applyAlignment="1">
      <alignment horizontal="left" wrapText="1"/>
    </xf>
    <xf numFmtId="0" fontId="1" fillId="0" borderId="0" xfId="0" applyFont="1" applyAlignment="1">
      <alignment horizontal="left" vertical="center" wrapText="1"/>
    </xf>
    <xf numFmtId="0" fontId="3" fillId="0" borderId="5" xfId="2" applyFont="1" applyFill="1" applyBorder="1" applyAlignment="1">
      <alignment horizontal="left" vertical="center" wrapText="1"/>
    </xf>
    <xf numFmtId="0" fontId="3" fillId="4" borderId="18" xfId="3" applyFont="1" applyFill="1" applyBorder="1" applyAlignment="1">
      <alignment horizontal="center"/>
    </xf>
    <xf numFmtId="0" fontId="3" fillId="4" borderId="6" xfId="3" applyFont="1" applyFill="1" applyBorder="1" applyAlignment="1">
      <alignment horizontal="center"/>
    </xf>
    <xf numFmtId="0" fontId="29" fillId="8" borderId="36" xfId="0" applyFont="1" applyFill="1" applyBorder="1" applyAlignment="1">
      <alignment vertical="center" wrapText="1"/>
    </xf>
    <xf numFmtId="0" fontId="29" fillId="8" borderId="37" xfId="0" applyFont="1" applyFill="1" applyBorder="1" applyAlignment="1">
      <alignment vertical="center" wrapText="1"/>
    </xf>
    <xf numFmtId="0" fontId="29" fillId="8" borderId="18" xfId="0" applyFont="1" applyFill="1" applyBorder="1" applyAlignment="1">
      <alignment vertical="center" wrapText="1"/>
    </xf>
    <xf numFmtId="0" fontId="29" fillId="8" borderId="27" xfId="0" applyFont="1" applyFill="1" applyBorder="1" applyAlignment="1">
      <alignment vertical="center" wrapText="1"/>
    </xf>
    <xf numFmtId="0" fontId="29" fillId="4" borderId="38" xfId="0" applyFont="1" applyFill="1" applyBorder="1" applyAlignment="1">
      <alignment vertical="center" wrapText="1"/>
    </xf>
    <xf numFmtId="0" fontId="29" fillId="4" borderId="5" xfId="0" applyFont="1" applyFill="1" applyBorder="1" applyAlignment="1">
      <alignment vertical="center" wrapText="1"/>
    </xf>
    <xf numFmtId="0" fontId="3" fillId="4" borderId="6" xfId="3" applyFont="1" applyFill="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left" vertical="center"/>
    </xf>
    <xf numFmtId="0" fontId="39" fillId="9" borderId="76" xfId="0" applyFont="1" applyFill="1" applyBorder="1" applyAlignment="1">
      <alignment vertical="center" wrapText="1"/>
    </xf>
    <xf numFmtId="0" fontId="39" fillId="9" borderId="58" xfId="0" applyFont="1" applyFill="1" applyBorder="1" applyAlignment="1">
      <alignment vertical="center" wrapText="1"/>
    </xf>
    <xf numFmtId="0" fontId="39" fillId="9" borderId="61" xfId="0" applyFont="1" applyFill="1" applyBorder="1" applyAlignment="1">
      <alignment vertical="center" wrapText="1"/>
    </xf>
    <xf numFmtId="0" fontId="37" fillId="0" borderId="0" xfId="0" applyFont="1" applyAlignment="1">
      <alignment horizontal="left" vertical="center" wrapText="1"/>
    </xf>
    <xf numFmtId="0" fontId="40" fillId="0" borderId="0" xfId="0" applyFont="1" applyAlignment="1">
      <alignment horizontal="left" vertical="center"/>
    </xf>
    <xf numFmtId="0" fontId="46" fillId="8" borderId="60" xfId="0" applyFont="1" applyFill="1" applyBorder="1" applyAlignment="1">
      <alignment vertical="center" wrapText="1"/>
    </xf>
    <xf numFmtId="0" fontId="46" fillId="8" borderId="59" xfId="0" applyFont="1" applyFill="1" applyBorder="1" applyAlignment="1">
      <alignment vertical="center" wrapText="1"/>
    </xf>
    <xf numFmtId="0" fontId="39" fillId="9" borderId="58" xfId="0" applyFont="1" applyFill="1" applyBorder="1" applyAlignment="1">
      <alignment horizontal="left" vertical="center" wrapText="1"/>
    </xf>
    <xf numFmtId="0" fontId="38" fillId="9" borderId="77" xfId="0" applyFont="1" applyFill="1" applyBorder="1" applyAlignment="1">
      <alignment vertical="center" wrapText="1"/>
    </xf>
    <xf numFmtId="0" fontId="38" fillId="9" borderId="63" xfId="0" applyFont="1" applyFill="1" applyBorder="1" applyAlignment="1">
      <alignment vertical="center" wrapText="1"/>
    </xf>
    <xf numFmtId="0" fontId="40" fillId="9" borderId="77" xfId="0" applyFont="1" applyFill="1" applyBorder="1" applyAlignment="1">
      <alignment horizontal="right" vertical="center" wrapText="1"/>
    </xf>
    <xf numFmtId="0" fontId="40" fillId="9" borderId="63" xfId="0" applyFont="1" applyFill="1" applyBorder="1" applyAlignment="1">
      <alignment horizontal="right" vertical="center" wrapText="1"/>
    </xf>
    <xf numFmtId="164" fontId="40" fillId="9" borderId="71" xfId="4" applyNumberFormat="1" applyFont="1" applyFill="1" applyBorder="1" applyAlignment="1">
      <alignment horizontal="right" vertical="center" wrapText="1"/>
    </xf>
    <xf numFmtId="164" fontId="40" fillId="9" borderId="78" xfId="4"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22" fillId="0" borderId="38" xfId="0" applyFont="1" applyBorder="1" applyAlignment="1">
      <alignment horizontal="left" vertical="center" wrapText="1"/>
    </xf>
    <xf numFmtId="0" fontId="27" fillId="0" borderId="0" xfId="0" applyFont="1" applyAlignment="1">
      <alignment horizontal="left" vertical="center" wrapText="1"/>
    </xf>
    <xf numFmtId="0" fontId="22" fillId="8" borderId="79" xfId="0" applyFont="1" applyFill="1" applyBorder="1" applyAlignment="1">
      <alignment horizontal="center" vertical="center" wrapText="1"/>
    </xf>
    <xf numFmtId="0" fontId="22" fillId="8" borderId="61" xfId="0" applyFont="1" applyFill="1" applyBorder="1" applyAlignment="1">
      <alignment horizontal="center" vertical="center" wrapText="1"/>
    </xf>
    <xf numFmtId="0" fontId="22" fillId="8" borderId="80" xfId="0" applyFont="1" applyFill="1" applyBorder="1" applyAlignment="1">
      <alignment horizontal="center" vertical="center" wrapText="1"/>
    </xf>
    <xf numFmtId="0" fontId="22" fillId="8" borderId="81" xfId="0" applyFont="1" applyFill="1" applyBorder="1" applyAlignment="1">
      <alignment horizontal="center" vertical="center" wrapText="1"/>
    </xf>
    <xf numFmtId="0" fontId="32" fillId="9" borderId="58" xfId="0" applyFont="1" applyFill="1" applyBorder="1" applyAlignment="1">
      <alignment horizontal="left" vertical="center" wrapText="1"/>
    </xf>
    <xf numFmtId="0" fontId="32" fillId="9" borderId="82" xfId="0" applyFont="1" applyFill="1" applyBorder="1" applyAlignment="1">
      <alignment horizontal="left" vertical="center" wrapText="1"/>
    </xf>
    <xf numFmtId="0" fontId="31" fillId="8" borderId="67" xfId="0" applyFont="1" applyFill="1" applyBorder="1" applyAlignment="1">
      <alignment horizontal="left" vertical="center" wrapText="1"/>
    </xf>
    <xf numFmtId="0" fontId="31" fillId="8" borderId="83" xfId="0" applyFont="1" applyFill="1" applyBorder="1" applyAlignment="1">
      <alignment horizontal="left" vertical="center" wrapText="1"/>
    </xf>
    <xf numFmtId="0" fontId="31" fillId="8" borderId="84" xfId="0" applyFont="1" applyFill="1" applyBorder="1" applyAlignment="1">
      <alignment horizontal="left" vertical="center" wrapText="1"/>
    </xf>
    <xf numFmtId="0" fontId="31" fillId="8" borderId="81" xfId="0" applyFont="1" applyFill="1" applyBorder="1" applyAlignment="1">
      <alignment horizontal="left" vertical="center" wrapText="1"/>
    </xf>
    <xf numFmtId="0" fontId="31" fillId="8" borderId="85" xfId="0" applyFont="1" applyFill="1" applyBorder="1" applyAlignment="1">
      <alignment horizontal="left" vertical="center" wrapText="1" indent="3"/>
    </xf>
    <xf numFmtId="0" fontId="31" fillId="8" borderId="86" xfId="0" applyFont="1" applyFill="1" applyBorder="1" applyAlignment="1">
      <alignment horizontal="left" vertical="center" wrapText="1" indent="3"/>
    </xf>
    <xf numFmtId="0" fontId="3" fillId="0" borderId="0" xfId="3" applyFont="1" applyBorder="1" applyAlignment="1">
      <alignment horizontal="center" vertical="center" wrapText="1"/>
    </xf>
  </cellXfs>
  <cellStyles count="6">
    <cellStyle name="Milliers" xfId="1" builtinId="3"/>
    <cellStyle name="Normal" xfId="0" builtinId="0"/>
    <cellStyle name="Normal 2" xfId="2"/>
    <cellStyle name="Normal 2 2" xfId="3"/>
    <cellStyle name="Pourcentage" xfId="4" builtinId="5"/>
    <cellStyle name="Pourcenta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457200</xdr:rowOff>
    </xdr:from>
    <xdr:to>
      <xdr:col>9</xdr:col>
      <xdr:colOff>247650</xdr:colOff>
      <xdr:row>36</xdr:row>
      <xdr:rowOff>114300</xdr:rowOff>
    </xdr:to>
    <xdr:pic>
      <xdr:nvPicPr>
        <xdr:cNvPr id="102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
          <a:ext cx="7153275" cy="613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257175</xdr:colOff>
      <xdr:row>1</xdr:row>
      <xdr:rowOff>57150</xdr:rowOff>
    </xdr:from>
    <xdr:to>
      <xdr:col>6</xdr:col>
      <xdr:colOff>266700</xdr:colOff>
      <xdr:row>4</xdr:row>
      <xdr:rowOff>0</xdr:rowOff>
    </xdr:to>
    <xdr:grpSp>
      <xdr:nvGrpSpPr>
        <xdr:cNvPr id="2049" name="Group 352"/>
        <xdr:cNvGrpSpPr>
          <a:grpSpLocks/>
        </xdr:cNvGrpSpPr>
      </xdr:nvGrpSpPr>
      <xdr:grpSpPr bwMode="auto">
        <a:xfrm>
          <a:off x="8124825" y="219075"/>
          <a:ext cx="9525" cy="457200"/>
          <a:chOff x="10614" y="341"/>
          <a:chExt cx="20" cy="798"/>
        </a:xfrm>
      </xdr:grpSpPr>
      <xdr:sp macro="" textlink="">
        <xdr:nvSpPr>
          <xdr:cNvPr id="2054" name="Freeform 353"/>
          <xdr:cNvSpPr>
            <a:spLocks/>
          </xdr:cNvSpPr>
        </xdr:nvSpPr>
        <xdr:spPr bwMode="auto">
          <a:xfrm>
            <a:off x="10624" y="351"/>
            <a:ext cx="20" cy="298"/>
          </a:xfrm>
          <a:custGeom>
            <a:avLst/>
            <a:gdLst>
              <a:gd name="T0" fmla="*/ 0 w 20"/>
              <a:gd name="T1" fmla="*/ 0 h 298"/>
              <a:gd name="T2" fmla="*/ 0 w 20"/>
              <a:gd name="T3" fmla="*/ 0 h 298"/>
              <a:gd name="T4" fmla="*/ 0 w 20"/>
              <a:gd name="T5" fmla="*/ 297 h 298"/>
              <a:gd name="T6" fmla="*/ 0 w 20"/>
              <a:gd name="T7" fmla="*/ 297 h 298"/>
              <a:gd name="T8" fmla="*/ 0 w 20"/>
              <a:gd name="T9" fmla="*/ 0 h 29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98">
                <a:moveTo>
                  <a:pt x="0" y="0"/>
                </a:moveTo>
                <a:lnTo>
                  <a:pt x="0" y="0"/>
                </a:lnTo>
                <a:lnTo>
                  <a:pt x="0" y="297"/>
                </a:lnTo>
                <a:lnTo>
                  <a:pt x="0" y="0"/>
                </a:lnTo>
              </a:path>
            </a:pathLst>
          </a:custGeom>
          <a:solidFill>
            <a:srgbClr val="BECDE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55" name="Freeform 354"/>
          <xdr:cNvSpPr>
            <a:spLocks/>
          </xdr:cNvSpPr>
        </xdr:nvSpPr>
        <xdr:spPr bwMode="auto">
          <a:xfrm>
            <a:off x="10624" y="649"/>
            <a:ext cx="20" cy="240"/>
          </a:xfrm>
          <a:custGeom>
            <a:avLst/>
            <a:gdLst>
              <a:gd name="T0" fmla="*/ 0 w 20"/>
              <a:gd name="T1" fmla="*/ 0 h 240"/>
              <a:gd name="T2" fmla="*/ 0 w 20"/>
              <a:gd name="T3" fmla="*/ 0 h 240"/>
              <a:gd name="T4" fmla="*/ 0 w 20"/>
              <a:gd name="T5" fmla="*/ 240 h 240"/>
              <a:gd name="T6" fmla="*/ 0 w 20"/>
              <a:gd name="T7" fmla="*/ 240 h 240"/>
              <a:gd name="T8" fmla="*/ 0 w 20"/>
              <a:gd name="T9" fmla="*/ 0 h 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40">
                <a:moveTo>
                  <a:pt x="0" y="0"/>
                </a:moveTo>
                <a:lnTo>
                  <a:pt x="0" y="0"/>
                </a:lnTo>
                <a:lnTo>
                  <a:pt x="0" y="240"/>
                </a:lnTo>
                <a:lnTo>
                  <a:pt x="0" y="0"/>
                </a:lnTo>
              </a:path>
            </a:pathLst>
          </a:custGeom>
          <a:solidFill>
            <a:srgbClr val="EAEEF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56" name="Freeform 355"/>
          <xdr:cNvSpPr>
            <a:spLocks/>
          </xdr:cNvSpPr>
        </xdr:nvSpPr>
        <xdr:spPr bwMode="auto">
          <a:xfrm>
            <a:off x="10624" y="889"/>
            <a:ext cx="20" cy="240"/>
          </a:xfrm>
          <a:custGeom>
            <a:avLst/>
            <a:gdLst>
              <a:gd name="T0" fmla="*/ 0 w 20"/>
              <a:gd name="T1" fmla="*/ 0 h 240"/>
              <a:gd name="T2" fmla="*/ 0 w 20"/>
              <a:gd name="T3" fmla="*/ 0 h 240"/>
              <a:gd name="T4" fmla="*/ 0 w 20"/>
              <a:gd name="T5" fmla="*/ 240 h 240"/>
              <a:gd name="T6" fmla="*/ 0 w 20"/>
              <a:gd name="T7" fmla="*/ 240 h 240"/>
              <a:gd name="T8" fmla="*/ 0 w 20"/>
              <a:gd name="T9" fmla="*/ 0 h 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40">
                <a:moveTo>
                  <a:pt x="0" y="0"/>
                </a:moveTo>
                <a:lnTo>
                  <a:pt x="0" y="0"/>
                </a:lnTo>
                <a:lnTo>
                  <a:pt x="0" y="240"/>
                </a:lnTo>
                <a:lnTo>
                  <a:pt x="0" y="0"/>
                </a:lnTo>
              </a:path>
            </a:pathLst>
          </a:custGeom>
          <a:solidFill>
            <a:srgbClr val="DBE2E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7</xdr:col>
      <xdr:colOff>257175</xdr:colOff>
      <xdr:row>1</xdr:row>
      <xdr:rowOff>57150</xdr:rowOff>
    </xdr:from>
    <xdr:to>
      <xdr:col>7</xdr:col>
      <xdr:colOff>266700</xdr:colOff>
      <xdr:row>4</xdr:row>
      <xdr:rowOff>0</xdr:rowOff>
    </xdr:to>
    <xdr:grpSp>
      <xdr:nvGrpSpPr>
        <xdr:cNvPr id="2050" name="Group 352"/>
        <xdr:cNvGrpSpPr>
          <a:grpSpLocks/>
        </xdr:cNvGrpSpPr>
      </xdr:nvGrpSpPr>
      <xdr:grpSpPr bwMode="auto">
        <a:xfrm>
          <a:off x="8886825" y="219075"/>
          <a:ext cx="9525" cy="457200"/>
          <a:chOff x="10614" y="341"/>
          <a:chExt cx="20" cy="798"/>
        </a:xfrm>
      </xdr:grpSpPr>
      <xdr:sp macro="" textlink="">
        <xdr:nvSpPr>
          <xdr:cNvPr id="2051" name="Freeform 353"/>
          <xdr:cNvSpPr>
            <a:spLocks/>
          </xdr:cNvSpPr>
        </xdr:nvSpPr>
        <xdr:spPr bwMode="auto">
          <a:xfrm>
            <a:off x="10624" y="351"/>
            <a:ext cx="20" cy="298"/>
          </a:xfrm>
          <a:custGeom>
            <a:avLst/>
            <a:gdLst>
              <a:gd name="T0" fmla="*/ 0 w 20"/>
              <a:gd name="T1" fmla="*/ 0 h 298"/>
              <a:gd name="T2" fmla="*/ 0 w 20"/>
              <a:gd name="T3" fmla="*/ 0 h 298"/>
              <a:gd name="T4" fmla="*/ 0 w 20"/>
              <a:gd name="T5" fmla="*/ 297 h 298"/>
              <a:gd name="T6" fmla="*/ 0 w 20"/>
              <a:gd name="T7" fmla="*/ 297 h 298"/>
              <a:gd name="T8" fmla="*/ 0 w 20"/>
              <a:gd name="T9" fmla="*/ 0 h 29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98">
                <a:moveTo>
                  <a:pt x="0" y="0"/>
                </a:moveTo>
                <a:lnTo>
                  <a:pt x="0" y="0"/>
                </a:lnTo>
                <a:lnTo>
                  <a:pt x="0" y="297"/>
                </a:lnTo>
                <a:lnTo>
                  <a:pt x="0" y="0"/>
                </a:lnTo>
              </a:path>
            </a:pathLst>
          </a:custGeom>
          <a:solidFill>
            <a:srgbClr val="BECDE4"/>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52" name="Freeform 354"/>
          <xdr:cNvSpPr>
            <a:spLocks/>
          </xdr:cNvSpPr>
        </xdr:nvSpPr>
        <xdr:spPr bwMode="auto">
          <a:xfrm>
            <a:off x="10624" y="649"/>
            <a:ext cx="20" cy="240"/>
          </a:xfrm>
          <a:custGeom>
            <a:avLst/>
            <a:gdLst>
              <a:gd name="T0" fmla="*/ 0 w 20"/>
              <a:gd name="T1" fmla="*/ 0 h 240"/>
              <a:gd name="T2" fmla="*/ 0 w 20"/>
              <a:gd name="T3" fmla="*/ 0 h 240"/>
              <a:gd name="T4" fmla="*/ 0 w 20"/>
              <a:gd name="T5" fmla="*/ 240 h 240"/>
              <a:gd name="T6" fmla="*/ 0 w 20"/>
              <a:gd name="T7" fmla="*/ 240 h 240"/>
              <a:gd name="T8" fmla="*/ 0 w 20"/>
              <a:gd name="T9" fmla="*/ 0 h 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40">
                <a:moveTo>
                  <a:pt x="0" y="0"/>
                </a:moveTo>
                <a:lnTo>
                  <a:pt x="0" y="0"/>
                </a:lnTo>
                <a:lnTo>
                  <a:pt x="0" y="240"/>
                </a:lnTo>
                <a:lnTo>
                  <a:pt x="0" y="0"/>
                </a:lnTo>
              </a:path>
            </a:pathLst>
          </a:custGeom>
          <a:solidFill>
            <a:srgbClr val="EAEEF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53" name="Freeform 355"/>
          <xdr:cNvSpPr>
            <a:spLocks/>
          </xdr:cNvSpPr>
        </xdr:nvSpPr>
        <xdr:spPr bwMode="auto">
          <a:xfrm>
            <a:off x="10624" y="889"/>
            <a:ext cx="20" cy="240"/>
          </a:xfrm>
          <a:custGeom>
            <a:avLst/>
            <a:gdLst>
              <a:gd name="T0" fmla="*/ 0 w 20"/>
              <a:gd name="T1" fmla="*/ 0 h 240"/>
              <a:gd name="T2" fmla="*/ 0 w 20"/>
              <a:gd name="T3" fmla="*/ 0 h 240"/>
              <a:gd name="T4" fmla="*/ 0 w 20"/>
              <a:gd name="T5" fmla="*/ 240 h 240"/>
              <a:gd name="T6" fmla="*/ 0 w 20"/>
              <a:gd name="T7" fmla="*/ 240 h 240"/>
              <a:gd name="T8" fmla="*/ 0 w 20"/>
              <a:gd name="T9" fmla="*/ 0 h 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0" h="240">
                <a:moveTo>
                  <a:pt x="0" y="0"/>
                </a:moveTo>
                <a:lnTo>
                  <a:pt x="0" y="0"/>
                </a:lnTo>
                <a:lnTo>
                  <a:pt x="0" y="240"/>
                </a:lnTo>
                <a:lnTo>
                  <a:pt x="0" y="0"/>
                </a:lnTo>
              </a:path>
            </a:pathLst>
          </a:custGeom>
          <a:solidFill>
            <a:srgbClr val="DBE2E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1</xdr:row>
      <xdr:rowOff>76200</xdr:rowOff>
    </xdr:from>
    <xdr:to>
      <xdr:col>7</xdr:col>
      <xdr:colOff>733425</xdr:colOff>
      <xdr:row>34</xdr:row>
      <xdr:rowOff>114300</xdr:rowOff>
    </xdr:to>
    <xdr:pic>
      <xdr:nvPicPr>
        <xdr:cNvPr id="307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52450"/>
          <a:ext cx="6267450" cy="547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314325</xdr:rowOff>
    </xdr:from>
    <xdr:to>
      <xdr:col>8</xdr:col>
      <xdr:colOff>504825</xdr:colOff>
      <xdr:row>37</xdr:row>
      <xdr:rowOff>57150</xdr:rowOff>
    </xdr:to>
    <xdr:pic>
      <xdr:nvPicPr>
        <xdr:cNvPr id="4097"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325"/>
          <a:ext cx="6686550" cy="618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xdr:row>
      <xdr:rowOff>76200</xdr:rowOff>
    </xdr:from>
    <xdr:to>
      <xdr:col>9</xdr:col>
      <xdr:colOff>628650</xdr:colOff>
      <xdr:row>62</xdr:row>
      <xdr:rowOff>104775</xdr:rowOff>
    </xdr:to>
    <xdr:pic>
      <xdr:nvPicPr>
        <xdr:cNvPr id="5123"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0"/>
          <a:ext cx="7486650" cy="456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276225</xdr:colOff>
      <xdr:row>38</xdr:row>
      <xdr:rowOff>38100</xdr:rowOff>
    </xdr:from>
    <xdr:to>
      <xdr:col>8</xdr:col>
      <xdr:colOff>447675</xdr:colOff>
      <xdr:row>69</xdr:row>
      <xdr:rowOff>66675</xdr:rowOff>
    </xdr:to>
    <xdr:pic>
      <xdr:nvPicPr>
        <xdr:cNvPr id="614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2112"/>
        <a:stretch>
          <a:fillRect/>
        </a:stretch>
      </xdr:blipFill>
      <xdr:spPr bwMode="auto">
        <a:xfrm>
          <a:off x="276225" y="6657975"/>
          <a:ext cx="6267450" cy="504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40</xdr:row>
      <xdr:rowOff>66675</xdr:rowOff>
    </xdr:from>
    <xdr:to>
      <xdr:col>7</xdr:col>
      <xdr:colOff>638175</xdr:colOff>
      <xdr:row>71</xdr:row>
      <xdr:rowOff>66675</xdr:rowOff>
    </xdr:to>
    <xdr:pic>
      <xdr:nvPicPr>
        <xdr:cNvPr id="7169"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0934"/>
        <a:stretch>
          <a:fillRect/>
        </a:stretch>
      </xdr:blipFill>
      <xdr:spPr bwMode="auto">
        <a:xfrm>
          <a:off x="819150" y="7058025"/>
          <a:ext cx="5153025"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33</xdr:row>
      <xdr:rowOff>114300</xdr:rowOff>
    </xdr:from>
    <xdr:to>
      <xdr:col>11</xdr:col>
      <xdr:colOff>695325</xdr:colOff>
      <xdr:row>67</xdr:row>
      <xdr:rowOff>95250</xdr:rowOff>
    </xdr:to>
    <xdr:pic>
      <xdr:nvPicPr>
        <xdr:cNvPr id="819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429375"/>
          <a:ext cx="8839200" cy="548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P73"/>
  <sheetViews>
    <sheetView tabSelected="1" topLeftCell="A13" zoomScale="75" zoomScaleNormal="75" workbookViewId="0">
      <selection activeCell="A39" sqref="A39"/>
    </sheetView>
  </sheetViews>
  <sheetFormatPr baseColWidth="10" defaultRowHeight="12.75" x14ac:dyDescent="0.2"/>
  <cols>
    <col min="1" max="1" width="9.28515625" customWidth="1"/>
    <col min="2" max="2" width="14.85546875" customWidth="1"/>
    <col min="5" max="5" width="10.85546875" customWidth="1"/>
    <col min="9" max="11" width="11.42578125" customWidth="1"/>
    <col min="12" max="12" width="22.85546875" customWidth="1"/>
    <col min="13" max="13" width="13.28515625" customWidth="1"/>
    <col min="15" max="15" width="13.28515625" customWidth="1"/>
    <col min="16" max="16" width="11.42578125" customWidth="1"/>
  </cols>
  <sheetData>
    <row r="1" spans="1:16" s="74" customFormat="1" ht="39.75" customHeight="1" x14ac:dyDescent="0.2">
      <c r="A1" s="286" t="s">
        <v>308</v>
      </c>
      <c r="B1" s="286"/>
      <c r="C1" s="286"/>
      <c r="D1" s="286"/>
      <c r="E1" s="286"/>
      <c r="F1" s="286"/>
      <c r="G1" s="286"/>
      <c r="K1" s="75" t="s">
        <v>0</v>
      </c>
      <c r="L1" s="76" t="s">
        <v>106</v>
      </c>
      <c r="M1" s="76" t="s">
        <v>107</v>
      </c>
      <c r="N1" s="76" t="s">
        <v>108</v>
      </c>
      <c r="O1" s="77" t="s">
        <v>109</v>
      </c>
    </row>
    <row r="2" spans="1:16" x14ac:dyDescent="0.2">
      <c r="A2" s="78"/>
      <c r="I2" s="78"/>
      <c r="J2" s="78"/>
      <c r="K2" s="79" t="s">
        <v>110</v>
      </c>
      <c r="L2" s="80" t="s">
        <v>111</v>
      </c>
      <c r="M2" s="81">
        <v>534</v>
      </c>
      <c r="N2" s="81">
        <v>693</v>
      </c>
      <c r="O2" s="82">
        <f t="shared" ref="O2:O29" si="0">N2/M2</f>
        <v>1.297752808988764</v>
      </c>
      <c r="P2" s="249"/>
    </row>
    <row r="3" spans="1:16" x14ac:dyDescent="0.2">
      <c r="K3" s="79" t="s">
        <v>112</v>
      </c>
      <c r="L3" s="80" t="s">
        <v>1</v>
      </c>
      <c r="M3" s="81">
        <v>558</v>
      </c>
      <c r="N3" s="81">
        <v>329</v>
      </c>
      <c r="O3" s="82">
        <f t="shared" si="0"/>
        <v>0.58960573476702505</v>
      </c>
      <c r="P3" s="249"/>
    </row>
    <row r="4" spans="1:16" x14ac:dyDescent="0.2">
      <c r="K4" s="79" t="s">
        <v>113</v>
      </c>
      <c r="L4" s="80" t="s">
        <v>2</v>
      </c>
      <c r="M4" s="81">
        <v>100</v>
      </c>
      <c r="N4" s="81">
        <v>140</v>
      </c>
      <c r="O4" s="82">
        <f t="shared" si="0"/>
        <v>1.4</v>
      </c>
      <c r="P4" s="249"/>
    </row>
    <row r="5" spans="1:16" x14ac:dyDescent="0.2">
      <c r="K5" s="79" t="s">
        <v>114</v>
      </c>
      <c r="L5" s="80" t="s">
        <v>3</v>
      </c>
      <c r="M5" s="81">
        <v>609</v>
      </c>
      <c r="N5" s="81">
        <v>1828</v>
      </c>
      <c r="O5" s="82">
        <f t="shared" si="0"/>
        <v>3.0016420361247946</v>
      </c>
      <c r="P5" s="249"/>
    </row>
    <row r="6" spans="1:16" x14ac:dyDescent="0.2">
      <c r="K6" s="79" t="s">
        <v>115</v>
      </c>
      <c r="L6" s="80" t="s">
        <v>4</v>
      </c>
      <c r="M6" s="81">
        <v>260</v>
      </c>
      <c r="N6" s="81">
        <v>465</v>
      </c>
      <c r="O6" s="82">
        <f t="shared" si="0"/>
        <v>1.7884615384615385</v>
      </c>
      <c r="P6" s="249"/>
    </row>
    <row r="7" spans="1:16" ht="15.75" customHeight="1" x14ac:dyDescent="0.2">
      <c r="K7" s="79" t="s">
        <v>116</v>
      </c>
      <c r="L7" s="80" t="s">
        <v>117</v>
      </c>
      <c r="M7" s="81">
        <v>244</v>
      </c>
      <c r="N7" s="81">
        <v>477</v>
      </c>
      <c r="O7" s="82">
        <f t="shared" si="0"/>
        <v>1.9549180327868851</v>
      </c>
      <c r="P7" s="249"/>
    </row>
    <row r="8" spans="1:16" x14ac:dyDescent="0.2">
      <c r="K8" s="79" t="s">
        <v>118</v>
      </c>
      <c r="L8" s="80" t="s">
        <v>5</v>
      </c>
      <c r="M8" s="81">
        <v>7</v>
      </c>
      <c r="N8" s="81">
        <v>70</v>
      </c>
      <c r="O8" s="82">
        <f t="shared" si="0"/>
        <v>10</v>
      </c>
      <c r="P8" s="249"/>
    </row>
    <row r="9" spans="1:16" x14ac:dyDescent="0.2">
      <c r="A9" s="287"/>
      <c r="B9" s="287"/>
      <c r="C9" s="287"/>
      <c r="D9" s="287"/>
      <c r="E9" s="287"/>
      <c r="F9" s="287"/>
      <c r="G9" s="287"/>
      <c r="H9" s="287"/>
      <c r="K9" s="79" t="s">
        <v>119</v>
      </c>
      <c r="L9" s="80" t="s">
        <v>6</v>
      </c>
      <c r="M9" s="81">
        <v>3954</v>
      </c>
      <c r="N9" s="81">
        <v>774</v>
      </c>
      <c r="O9" s="82">
        <f t="shared" si="0"/>
        <v>0.19575113808801214</v>
      </c>
      <c r="P9" s="249"/>
    </row>
    <row r="10" spans="1:16" x14ac:dyDescent="0.2">
      <c r="A10" s="78"/>
      <c r="K10" s="79" t="s">
        <v>120</v>
      </c>
      <c r="L10" s="80" t="s">
        <v>7</v>
      </c>
      <c r="M10" s="81">
        <v>363</v>
      </c>
      <c r="N10" s="81">
        <v>329</v>
      </c>
      <c r="O10" s="82">
        <f t="shared" si="0"/>
        <v>0.90633608815427003</v>
      </c>
      <c r="P10" s="249"/>
    </row>
    <row r="11" spans="1:16" x14ac:dyDescent="0.2">
      <c r="K11" s="79" t="s">
        <v>121</v>
      </c>
      <c r="L11" s="80" t="s">
        <v>8</v>
      </c>
      <c r="M11" s="81">
        <v>465</v>
      </c>
      <c r="N11" s="81">
        <v>777</v>
      </c>
      <c r="O11" s="82">
        <f t="shared" si="0"/>
        <v>1.6709677419354838</v>
      </c>
      <c r="P11" s="249"/>
    </row>
    <row r="12" spans="1:16" x14ac:dyDescent="0.2">
      <c r="K12" s="79" t="s">
        <v>122</v>
      </c>
      <c r="L12" s="80" t="s">
        <v>9</v>
      </c>
      <c r="M12" s="81">
        <v>61</v>
      </c>
      <c r="N12" s="81">
        <v>198</v>
      </c>
      <c r="O12" s="82">
        <f t="shared" si="0"/>
        <v>3.2459016393442623</v>
      </c>
      <c r="P12" s="249"/>
    </row>
    <row r="13" spans="1:16" x14ac:dyDescent="0.2">
      <c r="K13" s="79" t="s">
        <v>123</v>
      </c>
      <c r="L13" s="80" t="s">
        <v>10</v>
      </c>
      <c r="M13" s="81">
        <v>275</v>
      </c>
      <c r="N13" s="81">
        <v>35</v>
      </c>
      <c r="O13" s="82">
        <f t="shared" si="0"/>
        <v>0.12727272727272726</v>
      </c>
      <c r="P13" s="249"/>
    </row>
    <row r="14" spans="1:16" x14ac:dyDescent="0.2">
      <c r="K14" s="79" t="s">
        <v>124</v>
      </c>
      <c r="L14" s="80" t="s">
        <v>11</v>
      </c>
      <c r="M14" s="81">
        <v>339</v>
      </c>
      <c r="N14" s="81">
        <v>281</v>
      </c>
      <c r="O14" s="82">
        <f t="shared" si="0"/>
        <v>0.82890855457227142</v>
      </c>
      <c r="P14" s="249"/>
    </row>
    <row r="15" spans="1:16" x14ac:dyDescent="0.2">
      <c r="K15" s="79" t="s">
        <v>125</v>
      </c>
      <c r="L15" s="80" t="s">
        <v>12</v>
      </c>
      <c r="M15" s="81">
        <v>95</v>
      </c>
      <c r="N15" s="81">
        <v>177</v>
      </c>
      <c r="O15" s="82">
        <f t="shared" si="0"/>
        <v>1.8631578947368421</v>
      </c>
      <c r="P15" s="249"/>
    </row>
    <row r="16" spans="1:16" x14ac:dyDescent="0.2">
      <c r="K16" s="79" t="s">
        <v>126</v>
      </c>
      <c r="L16" s="80" t="s">
        <v>13</v>
      </c>
      <c r="M16" s="81">
        <v>748</v>
      </c>
      <c r="N16" s="81">
        <v>663</v>
      </c>
      <c r="O16" s="82">
        <f t="shared" si="0"/>
        <v>0.88636363636363635</v>
      </c>
      <c r="P16" s="249"/>
    </row>
    <row r="17" spans="11:16" x14ac:dyDescent="0.2">
      <c r="K17" s="79" t="s">
        <v>127</v>
      </c>
      <c r="L17" s="80" t="s">
        <v>14</v>
      </c>
      <c r="M17" s="81">
        <v>61</v>
      </c>
      <c r="N17" s="81">
        <v>190</v>
      </c>
      <c r="O17" s="82">
        <f t="shared" si="0"/>
        <v>3.1147540983606556</v>
      </c>
      <c r="P17" s="249"/>
    </row>
    <row r="18" spans="11:16" x14ac:dyDescent="0.2">
      <c r="K18" s="79" t="s">
        <v>128</v>
      </c>
      <c r="L18" s="80" t="s">
        <v>15</v>
      </c>
      <c r="M18" s="81">
        <v>103</v>
      </c>
      <c r="N18" s="81">
        <v>39</v>
      </c>
      <c r="O18" s="82">
        <f t="shared" si="0"/>
        <v>0.37864077669902912</v>
      </c>
      <c r="P18" s="249"/>
    </row>
    <row r="19" spans="11:16" x14ac:dyDescent="0.2">
      <c r="K19" s="79" t="s">
        <v>129</v>
      </c>
      <c r="L19" s="80" t="s">
        <v>130</v>
      </c>
      <c r="M19" s="81">
        <v>341</v>
      </c>
      <c r="N19" s="81">
        <v>1129</v>
      </c>
      <c r="O19" s="82">
        <f t="shared" si="0"/>
        <v>3.3108504398826981</v>
      </c>
      <c r="P19" s="249"/>
    </row>
    <row r="20" spans="11:16" x14ac:dyDescent="0.2">
      <c r="K20" s="79" t="s">
        <v>131</v>
      </c>
      <c r="L20" s="80" t="s">
        <v>16</v>
      </c>
      <c r="M20" s="81">
        <v>220</v>
      </c>
      <c r="N20" s="81">
        <v>242</v>
      </c>
      <c r="O20" s="82">
        <f t="shared" si="0"/>
        <v>1.1000000000000001</v>
      </c>
      <c r="P20" s="249"/>
    </row>
    <row r="21" spans="11:16" x14ac:dyDescent="0.2">
      <c r="K21" s="79" t="s">
        <v>132</v>
      </c>
      <c r="L21" s="80" t="s">
        <v>17</v>
      </c>
      <c r="M21" s="81">
        <v>419</v>
      </c>
      <c r="N21" s="81">
        <v>1240</v>
      </c>
      <c r="O21" s="82">
        <f t="shared" si="0"/>
        <v>2.9594272076372317</v>
      </c>
      <c r="P21" s="249"/>
    </row>
    <row r="22" spans="11:16" x14ac:dyDescent="0.2">
      <c r="K22" s="79" t="s">
        <v>133</v>
      </c>
      <c r="L22" s="80" t="s">
        <v>18</v>
      </c>
      <c r="M22" s="81">
        <v>146</v>
      </c>
      <c r="N22" s="81">
        <v>488</v>
      </c>
      <c r="O22" s="82">
        <f t="shared" si="0"/>
        <v>3.3424657534246576</v>
      </c>
      <c r="P22" s="249"/>
    </row>
    <row r="23" spans="11:16" ht="14.25" customHeight="1" x14ac:dyDescent="0.2">
      <c r="K23" s="79" t="s">
        <v>134</v>
      </c>
      <c r="L23" s="80" t="s">
        <v>135</v>
      </c>
      <c r="M23" s="81">
        <v>769</v>
      </c>
      <c r="N23" s="81">
        <v>585</v>
      </c>
      <c r="O23" s="82">
        <f t="shared" si="0"/>
        <v>0.76072821846553962</v>
      </c>
      <c r="P23" s="249"/>
    </row>
    <row r="24" spans="11:16" x14ac:dyDescent="0.2">
      <c r="K24" s="79" t="s">
        <v>136</v>
      </c>
      <c r="L24" s="80" t="s">
        <v>19</v>
      </c>
      <c r="M24" s="81">
        <v>638</v>
      </c>
      <c r="N24" s="81">
        <v>468</v>
      </c>
      <c r="O24" s="82">
        <f t="shared" si="0"/>
        <v>0.73354231974921635</v>
      </c>
      <c r="P24" s="249"/>
    </row>
    <row r="25" spans="11:16" x14ac:dyDescent="0.2">
      <c r="K25" s="79" t="s">
        <v>137</v>
      </c>
      <c r="L25" s="80" t="s">
        <v>20</v>
      </c>
      <c r="M25" s="81">
        <v>277</v>
      </c>
      <c r="N25" s="81">
        <v>573</v>
      </c>
      <c r="O25" s="82">
        <f t="shared" si="0"/>
        <v>2.0685920577617329</v>
      </c>
      <c r="P25" s="249"/>
    </row>
    <row r="26" spans="11:16" x14ac:dyDescent="0.2">
      <c r="K26" s="79" t="s">
        <v>138</v>
      </c>
      <c r="L26" s="80" t="s">
        <v>21</v>
      </c>
      <c r="M26" s="81">
        <v>196</v>
      </c>
      <c r="N26" s="81">
        <v>151</v>
      </c>
      <c r="O26" s="82">
        <f t="shared" si="0"/>
        <v>0.77040816326530615</v>
      </c>
      <c r="P26" s="249"/>
    </row>
    <row r="27" spans="11:16" x14ac:dyDescent="0.2">
      <c r="K27" s="79" t="s">
        <v>139</v>
      </c>
      <c r="L27" s="80" t="s">
        <v>22</v>
      </c>
      <c r="M27" s="81">
        <v>273</v>
      </c>
      <c r="N27" s="81">
        <v>1570</v>
      </c>
      <c r="O27" s="82">
        <f t="shared" si="0"/>
        <v>5.7509157509157509</v>
      </c>
      <c r="P27" s="249"/>
    </row>
    <row r="28" spans="11:16" x14ac:dyDescent="0.2">
      <c r="K28" s="79" t="s">
        <v>140</v>
      </c>
      <c r="L28" s="80" t="s">
        <v>23</v>
      </c>
      <c r="M28" s="81">
        <v>59</v>
      </c>
      <c r="N28" s="81">
        <v>425</v>
      </c>
      <c r="O28" s="82">
        <f t="shared" si="0"/>
        <v>7.2033898305084749</v>
      </c>
      <c r="P28" s="249"/>
    </row>
    <row r="29" spans="11:16" x14ac:dyDescent="0.2">
      <c r="K29" s="79" t="s">
        <v>141</v>
      </c>
      <c r="L29" s="80" t="s">
        <v>24</v>
      </c>
      <c r="M29" s="81">
        <v>394</v>
      </c>
      <c r="N29" s="81">
        <v>346</v>
      </c>
      <c r="O29" s="82">
        <f t="shared" si="0"/>
        <v>0.87817258883248728</v>
      </c>
      <c r="P29" s="249"/>
    </row>
    <row r="30" spans="11:16" ht="24.75" customHeight="1" x14ac:dyDescent="0.2">
      <c r="K30" s="83" t="s">
        <v>142</v>
      </c>
      <c r="L30" s="80" t="s">
        <v>143</v>
      </c>
      <c r="M30" s="81">
        <v>0</v>
      </c>
      <c r="N30" s="81">
        <v>8</v>
      </c>
      <c r="O30" s="82">
        <v>0</v>
      </c>
      <c r="P30" s="249"/>
    </row>
    <row r="31" spans="11:16" x14ac:dyDescent="0.2">
      <c r="K31" s="79" t="s">
        <v>144</v>
      </c>
      <c r="L31" s="80" t="s">
        <v>25</v>
      </c>
      <c r="M31" s="81">
        <v>218</v>
      </c>
      <c r="N31" s="81">
        <v>288</v>
      </c>
      <c r="O31" s="82">
        <f>N31/M31</f>
        <v>1.3211009174311927</v>
      </c>
      <c r="P31" s="249"/>
    </row>
    <row r="32" spans="11:16" x14ac:dyDescent="0.2">
      <c r="K32" s="79" t="s">
        <v>145</v>
      </c>
      <c r="L32" s="80" t="s">
        <v>26</v>
      </c>
      <c r="M32" s="81">
        <v>427</v>
      </c>
      <c r="N32" s="81">
        <v>966</v>
      </c>
      <c r="O32" s="82">
        <f>N32/M32</f>
        <v>2.262295081967213</v>
      </c>
      <c r="P32" s="249"/>
    </row>
    <row r="33" spans="1:16" ht="19.5" customHeight="1" thickBot="1" x14ac:dyDescent="0.25">
      <c r="K33" s="84" t="s">
        <v>146</v>
      </c>
      <c r="L33" s="85" t="s">
        <v>27</v>
      </c>
      <c r="M33" s="86">
        <v>3551</v>
      </c>
      <c r="N33" s="86">
        <v>760</v>
      </c>
      <c r="O33" s="87">
        <f>N33/M33</f>
        <v>0.21402421852999154</v>
      </c>
      <c r="P33" s="249"/>
    </row>
    <row r="34" spans="1:16" ht="13.5" thickBot="1" x14ac:dyDescent="0.25">
      <c r="K34" s="88"/>
      <c r="L34" s="89"/>
      <c r="M34" s="90">
        <f>SUM(M2:M33)</f>
        <v>16704</v>
      </c>
      <c r="N34" s="90">
        <f>SUM(N2:N33)</f>
        <v>16704</v>
      </c>
      <c r="O34" s="91"/>
    </row>
    <row r="37" spans="1:16" x14ac:dyDescent="0.2">
      <c r="L37" s="178"/>
    </row>
    <row r="39" spans="1:16" x14ac:dyDescent="0.2">
      <c r="A39" s="1" t="s">
        <v>323</v>
      </c>
    </row>
    <row r="41" spans="1:16" s="92" customFormat="1" x14ac:dyDescent="0.2">
      <c r="F41"/>
      <c r="G41"/>
      <c r="H41"/>
      <c r="I41"/>
      <c r="J41"/>
    </row>
    <row r="42" spans="1:16" s="92" customFormat="1" x14ac:dyDescent="0.2">
      <c r="H42"/>
    </row>
    <row r="43" spans="1:16" s="92" customFormat="1" x14ac:dyDescent="0.2">
      <c r="H43"/>
    </row>
    <row r="44" spans="1:16" s="92" customFormat="1" x14ac:dyDescent="0.2">
      <c r="H44"/>
    </row>
    <row r="45" spans="1:16" s="92" customFormat="1" x14ac:dyDescent="0.2">
      <c r="H45"/>
    </row>
    <row r="46" spans="1:16" s="92" customFormat="1" x14ac:dyDescent="0.2">
      <c r="H46"/>
    </row>
    <row r="47" spans="1:16" s="92" customFormat="1" x14ac:dyDescent="0.2">
      <c r="H47"/>
    </row>
    <row r="48" spans="1:16" s="92" customFormat="1" x14ac:dyDescent="0.2"/>
    <row r="49" s="92" customFormat="1" x14ac:dyDescent="0.2"/>
    <row r="50" s="92" customFormat="1" x14ac:dyDescent="0.2"/>
    <row r="51" s="92" customFormat="1" x14ac:dyDescent="0.2"/>
    <row r="52" s="92" customFormat="1" x14ac:dyDescent="0.2"/>
    <row r="53" s="92" customFormat="1" x14ac:dyDescent="0.2"/>
    <row r="54" s="92" customFormat="1" x14ac:dyDescent="0.2"/>
    <row r="55" s="92" customFormat="1" x14ac:dyDescent="0.2"/>
    <row r="56" s="92" customFormat="1" x14ac:dyDescent="0.2"/>
    <row r="57" s="92" customFormat="1" x14ac:dyDescent="0.2"/>
    <row r="58" s="92" customFormat="1" x14ac:dyDescent="0.2"/>
    <row r="59" s="92" customFormat="1" x14ac:dyDescent="0.2"/>
    <row r="60" s="92" customFormat="1" x14ac:dyDescent="0.2"/>
    <row r="61" s="92" customFormat="1" x14ac:dyDescent="0.2"/>
    <row r="62" s="92" customFormat="1" x14ac:dyDescent="0.2"/>
    <row r="63" s="92" customFormat="1" x14ac:dyDescent="0.2"/>
    <row r="64" s="92" customFormat="1" x14ac:dyDescent="0.2"/>
    <row r="65" spans="11:15" s="92" customFormat="1" x14ac:dyDescent="0.2"/>
    <row r="66" spans="11:15" s="92" customFormat="1" x14ac:dyDescent="0.2"/>
    <row r="67" spans="11:15" s="92" customFormat="1" x14ac:dyDescent="0.2"/>
    <row r="68" spans="11:15" s="92" customFormat="1" x14ac:dyDescent="0.2"/>
    <row r="69" spans="11:15" s="92" customFormat="1" x14ac:dyDescent="0.2"/>
    <row r="70" spans="11:15" s="92" customFormat="1" x14ac:dyDescent="0.2"/>
    <row r="71" spans="11:15" s="92" customFormat="1" x14ac:dyDescent="0.2"/>
    <row r="72" spans="11:15" s="92" customFormat="1" x14ac:dyDescent="0.2"/>
    <row r="73" spans="11:15" x14ac:dyDescent="0.2">
      <c r="K73" s="92"/>
      <c r="L73" s="92"/>
      <c r="M73" s="92"/>
      <c r="N73" s="92"/>
      <c r="O73" s="92"/>
    </row>
  </sheetData>
  <mergeCells count="2">
    <mergeCell ref="A1:G1"/>
    <mergeCell ref="A9:H9"/>
  </mergeCells>
  <pageMargins left="0.70866141732283472" right="0.70866141732283472" top="0.74803149606299213" bottom="0.74803149606299213" header="0.31496062992125984" footer="0.31496062992125984"/>
  <pageSetup paperSize="9"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9"/>
  <sheetViews>
    <sheetView topLeftCell="A33" zoomScaleNormal="100" zoomScaleSheetLayoutView="90" workbookViewId="0">
      <selection activeCell="J42" sqref="J42"/>
    </sheetView>
  </sheetViews>
  <sheetFormatPr baseColWidth="10" defaultRowHeight="12.75" x14ac:dyDescent="0.2"/>
  <sheetData>
    <row r="1" spans="1:7" ht="25.5" x14ac:dyDescent="0.2">
      <c r="A1" s="3" t="s">
        <v>0</v>
      </c>
      <c r="B1" s="3" t="s">
        <v>28</v>
      </c>
      <c r="C1" s="3" t="s">
        <v>78</v>
      </c>
      <c r="D1" s="3" t="s">
        <v>79</v>
      </c>
      <c r="E1" s="3" t="s">
        <v>80</v>
      </c>
      <c r="F1" s="3" t="s">
        <v>81</v>
      </c>
      <c r="G1" s="6" t="s">
        <v>101</v>
      </c>
    </row>
    <row r="2" spans="1:7" x14ac:dyDescent="0.2">
      <c r="A2" s="52">
        <v>1</v>
      </c>
      <c r="B2" t="s">
        <v>19</v>
      </c>
      <c r="C2" s="271">
        <v>339</v>
      </c>
      <c r="D2" s="271">
        <v>214</v>
      </c>
      <c r="E2" s="271">
        <f>C2+D2</f>
        <v>553</v>
      </c>
      <c r="F2" s="60">
        <f>C2/E2*100</f>
        <v>61.301989150090421</v>
      </c>
      <c r="G2" s="5">
        <f t="shared" ref="G2:G32" si="0">D2/D$33*100</f>
        <v>1.8121771530188839</v>
      </c>
    </row>
    <row r="3" spans="1:7" x14ac:dyDescent="0.2">
      <c r="A3" s="52">
        <v>2</v>
      </c>
      <c r="B3" t="s">
        <v>29</v>
      </c>
      <c r="C3" s="271">
        <v>389</v>
      </c>
      <c r="D3" s="271">
        <v>259</v>
      </c>
      <c r="E3" s="271">
        <f t="shared" ref="E3:E32" si="1">C3+D3</f>
        <v>648</v>
      </c>
      <c r="F3" s="60">
        <f t="shared" ref="F3:F32" si="2">C3/E3*100</f>
        <v>60.030864197530867</v>
      </c>
      <c r="G3" s="5">
        <f t="shared" si="0"/>
        <v>2.1932424422050976</v>
      </c>
    </row>
    <row r="4" spans="1:7" x14ac:dyDescent="0.2">
      <c r="A4" s="52">
        <v>3</v>
      </c>
      <c r="B4" t="s">
        <v>2</v>
      </c>
      <c r="C4" s="271">
        <v>114</v>
      </c>
      <c r="D4" s="271">
        <v>159</v>
      </c>
      <c r="E4" s="271">
        <f t="shared" si="1"/>
        <v>273</v>
      </c>
      <c r="F4" s="60">
        <f t="shared" si="2"/>
        <v>41.758241758241759</v>
      </c>
      <c r="G4" s="5">
        <f t="shared" si="0"/>
        <v>1.3464306884579558</v>
      </c>
    </row>
    <row r="5" spans="1:7" x14ac:dyDescent="0.2">
      <c r="A5" s="52">
        <v>4</v>
      </c>
      <c r="B5" t="s">
        <v>3</v>
      </c>
      <c r="C5" s="271">
        <v>492</v>
      </c>
      <c r="D5" s="271">
        <v>133</v>
      </c>
      <c r="E5" s="271">
        <f t="shared" si="1"/>
        <v>625</v>
      </c>
      <c r="F5" s="60">
        <f t="shared" si="2"/>
        <v>78.72</v>
      </c>
      <c r="G5" s="5">
        <f t="shared" si="0"/>
        <v>1.1262596324836989</v>
      </c>
    </row>
    <row r="6" spans="1:7" x14ac:dyDescent="0.2">
      <c r="A6" s="52">
        <v>5</v>
      </c>
      <c r="B6" t="s">
        <v>4</v>
      </c>
      <c r="C6" s="271">
        <v>125</v>
      </c>
      <c r="D6" s="271">
        <v>112</v>
      </c>
      <c r="E6" s="271">
        <f t="shared" si="1"/>
        <v>237</v>
      </c>
      <c r="F6" s="60">
        <f t="shared" si="2"/>
        <v>52.742616033755276</v>
      </c>
      <c r="G6" s="5">
        <f t="shared" si="0"/>
        <v>0.94842916419679901</v>
      </c>
    </row>
    <row r="7" spans="1:7" x14ac:dyDescent="0.2">
      <c r="A7" s="52">
        <v>6</v>
      </c>
      <c r="B7" t="s">
        <v>30</v>
      </c>
      <c r="C7" s="271">
        <v>138</v>
      </c>
      <c r="D7" s="271">
        <v>105</v>
      </c>
      <c r="E7" s="271">
        <f t="shared" si="1"/>
        <v>243</v>
      </c>
      <c r="F7" s="60">
        <f t="shared" si="2"/>
        <v>56.79012345679012</v>
      </c>
      <c r="G7" s="5">
        <f t="shared" si="0"/>
        <v>0.88915234143449906</v>
      </c>
    </row>
    <row r="8" spans="1:7" x14ac:dyDescent="0.2">
      <c r="A8" s="52">
        <v>7</v>
      </c>
      <c r="B8" t="s">
        <v>7</v>
      </c>
      <c r="C8" s="271">
        <v>126</v>
      </c>
      <c r="D8" s="271">
        <v>252</v>
      </c>
      <c r="E8" s="271">
        <f t="shared" si="1"/>
        <v>378</v>
      </c>
      <c r="F8" s="60">
        <f t="shared" si="2"/>
        <v>33.333333333333329</v>
      </c>
      <c r="G8" s="5">
        <f t="shared" si="0"/>
        <v>2.1339656194427978</v>
      </c>
    </row>
    <row r="9" spans="1:7" x14ac:dyDescent="0.2">
      <c r="A9" s="52">
        <v>8</v>
      </c>
      <c r="B9" t="s">
        <v>8</v>
      </c>
      <c r="C9" s="271">
        <v>334</v>
      </c>
      <c r="D9" s="271">
        <v>354</v>
      </c>
      <c r="E9" s="271">
        <f t="shared" si="1"/>
        <v>688</v>
      </c>
      <c r="F9" s="60">
        <f t="shared" si="2"/>
        <v>48.546511627906973</v>
      </c>
      <c r="G9" s="5">
        <f t="shared" si="0"/>
        <v>2.9977136082648825</v>
      </c>
    </row>
    <row r="10" spans="1:7" x14ac:dyDescent="0.2">
      <c r="A10" s="52">
        <v>9</v>
      </c>
      <c r="B10" t="s">
        <v>11</v>
      </c>
      <c r="C10" s="271">
        <v>226</v>
      </c>
      <c r="D10" s="271">
        <v>772</v>
      </c>
      <c r="E10" s="271">
        <f t="shared" si="1"/>
        <v>998</v>
      </c>
      <c r="F10" s="60">
        <f t="shared" si="2"/>
        <v>22.645290581162325</v>
      </c>
      <c r="G10" s="5">
        <f t="shared" si="0"/>
        <v>6.5373867389279363</v>
      </c>
    </row>
    <row r="11" spans="1:7" x14ac:dyDescent="0.2">
      <c r="A11" s="52">
        <v>10</v>
      </c>
      <c r="B11" t="s">
        <v>13</v>
      </c>
      <c r="C11" s="271">
        <v>369</v>
      </c>
      <c r="D11" s="271">
        <v>362</v>
      </c>
      <c r="E11" s="271">
        <f t="shared" si="1"/>
        <v>731</v>
      </c>
      <c r="F11" s="60">
        <f t="shared" si="2"/>
        <v>50.478796169630648</v>
      </c>
      <c r="G11" s="5">
        <f t="shared" si="0"/>
        <v>3.0654585485646542</v>
      </c>
    </row>
    <row r="12" spans="1:7" x14ac:dyDescent="0.2">
      <c r="A12" s="52">
        <v>11</v>
      </c>
      <c r="B12" t="s">
        <v>31</v>
      </c>
      <c r="C12" s="271">
        <v>362</v>
      </c>
      <c r="D12" s="271">
        <v>160</v>
      </c>
      <c r="E12" s="271">
        <f t="shared" si="1"/>
        <v>522</v>
      </c>
      <c r="F12" s="60">
        <f t="shared" si="2"/>
        <v>69.348659003831415</v>
      </c>
      <c r="G12" s="5">
        <f t="shared" si="0"/>
        <v>1.3548988059954272</v>
      </c>
    </row>
    <row r="13" spans="1:7" x14ac:dyDescent="0.2">
      <c r="A13" s="52">
        <v>12</v>
      </c>
      <c r="B13" t="s">
        <v>16</v>
      </c>
      <c r="C13" s="271">
        <v>181</v>
      </c>
      <c r="D13" s="271">
        <v>352</v>
      </c>
      <c r="E13" s="271">
        <f t="shared" si="1"/>
        <v>533</v>
      </c>
      <c r="F13" s="60">
        <f t="shared" si="2"/>
        <v>33.958724202626641</v>
      </c>
      <c r="G13" s="5">
        <f t="shared" si="0"/>
        <v>2.9807773731899396</v>
      </c>
    </row>
    <row r="14" spans="1:7" x14ac:dyDescent="0.2">
      <c r="A14" s="52">
        <v>13</v>
      </c>
      <c r="B14" t="s">
        <v>20</v>
      </c>
      <c r="C14" s="271">
        <v>208</v>
      </c>
      <c r="D14" s="271">
        <v>150</v>
      </c>
      <c r="E14" s="271">
        <f t="shared" si="1"/>
        <v>358</v>
      </c>
      <c r="F14" s="60">
        <f t="shared" si="2"/>
        <v>58.100558659217882</v>
      </c>
      <c r="G14" s="5">
        <f t="shared" si="0"/>
        <v>1.2702176306207129</v>
      </c>
    </row>
    <row r="15" spans="1:7" x14ac:dyDescent="0.2">
      <c r="A15" s="52">
        <v>14</v>
      </c>
      <c r="B15" t="s">
        <v>22</v>
      </c>
      <c r="C15" s="271">
        <v>363</v>
      </c>
      <c r="D15" s="271">
        <v>92</v>
      </c>
      <c r="E15" s="271">
        <f t="shared" si="1"/>
        <v>455</v>
      </c>
      <c r="F15" s="60">
        <f t="shared" si="2"/>
        <v>79.780219780219781</v>
      </c>
      <c r="G15" s="5">
        <f t="shared" si="0"/>
        <v>0.77906681344737061</v>
      </c>
    </row>
    <row r="16" spans="1:7" x14ac:dyDescent="0.2">
      <c r="A16" s="52">
        <v>15</v>
      </c>
      <c r="B16" t="s">
        <v>25</v>
      </c>
      <c r="C16" s="271">
        <v>209</v>
      </c>
      <c r="D16" s="271">
        <v>230</v>
      </c>
      <c r="E16" s="271">
        <f t="shared" si="1"/>
        <v>439</v>
      </c>
      <c r="F16" s="60">
        <f t="shared" si="2"/>
        <v>47.608200455580871</v>
      </c>
      <c r="G16" s="5">
        <f t="shared" si="0"/>
        <v>1.9476670336184265</v>
      </c>
    </row>
    <row r="17" spans="1:7" x14ac:dyDescent="0.2">
      <c r="A17" s="52">
        <v>16</v>
      </c>
      <c r="B17" t="s">
        <v>26</v>
      </c>
      <c r="C17" s="271">
        <v>404</v>
      </c>
      <c r="D17" s="271">
        <v>148</v>
      </c>
      <c r="E17" s="271">
        <f t="shared" si="1"/>
        <v>552</v>
      </c>
      <c r="F17" s="60">
        <f t="shared" si="2"/>
        <v>73.188405797101453</v>
      </c>
      <c r="G17" s="5">
        <f t="shared" si="0"/>
        <v>1.25328139554577</v>
      </c>
    </row>
    <row r="18" spans="1:7" x14ac:dyDescent="0.2">
      <c r="A18" s="52">
        <v>17</v>
      </c>
      <c r="B18" t="s">
        <v>17</v>
      </c>
      <c r="C18" s="271">
        <v>414</v>
      </c>
      <c r="D18" s="271">
        <v>213</v>
      </c>
      <c r="E18" s="271">
        <f t="shared" si="1"/>
        <v>627</v>
      </c>
      <c r="F18" s="60">
        <f t="shared" si="2"/>
        <v>66.028708133971293</v>
      </c>
      <c r="G18" s="5">
        <f t="shared" si="0"/>
        <v>1.8037090354814125</v>
      </c>
    </row>
    <row r="19" spans="1:7" x14ac:dyDescent="0.2">
      <c r="A19" s="52">
        <v>18</v>
      </c>
      <c r="B19" t="s">
        <v>32</v>
      </c>
      <c r="C19" s="271">
        <v>249</v>
      </c>
      <c r="D19" s="271">
        <v>520</v>
      </c>
      <c r="E19" s="271">
        <f t="shared" si="1"/>
        <v>769</v>
      </c>
      <c r="F19" s="60">
        <f t="shared" si="2"/>
        <v>32.379713914174253</v>
      </c>
      <c r="G19" s="5">
        <f t="shared" si="0"/>
        <v>4.403421119485138</v>
      </c>
    </row>
    <row r="20" spans="1:7" x14ac:dyDescent="0.2">
      <c r="A20" s="52">
        <v>19</v>
      </c>
      <c r="B20" t="s">
        <v>21</v>
      </c>
      <c r="C20" s="271">
        <v>84</v>
      </c>
      <c r="D20" s="271">
        <v>304</v>
      </c>
      <c r="E20" s="271">
        <f t="shared" si="1"/>
        <v>388</v>
      </c>
      <c r="F20" s="60">
        <f t="shared" si="2"/>
        <v>21.649484536082475</v>
      </c>
      <c r="G20" s="5">
        <f t="shared" si="0"/>
        <v>2.5743077313913116</v>
      </c>
    </row>
    <row r="21" spans="1:7" x14ac:dyDescent="0.2">
      <c r="A21" s="52">
        <v>20</v>
      </c>
      <c r="B21" t="s">
        <v>1</v>
      </c>
      <c r="C21" s="271">
        <v>94</v>
      </c>
      <c r="D21" s="271">
        <v>806</v>
      </c>
      <c r="E21" s="271">
        <f t="shared" si="1"/>
        <v>900</v>
      </c>
      <c r="F21" s="60">
        <f t="shared" si="2"/>
        <v>10.444444444444445</v>
      </c>
      <c r="G21" s="5">
        <f t="shared" si="0"/>
        <v>6.825302735201964</v>
      </c>
    </row>
    <row r="22" spans="1:7" x14ac:dyDescent="0.2">
      <c r="A22" s="52">
        <v>21</v>
      </c>
      <c r="B22" t="s">
        <v>24</v>
      </c>
      <c r="C22" s="271">
        <v>165</v>
      </c>
      <c r="D22" s="271">
        <v>269</v>
      </c>
      <c r="E22" s="271">
        <f t="shared" si="1"/>
        <v>434</v>
      </c>
      <c r="F22" s="60">
        <f t="shared" si="2"/>
        <v>38.018433179723502</v>
      </c>
      <c r="G22" s="5">
        <f t="shared" si="0"/>
        <v>2.2779236175798121</v>
      </c>
    </row>
    <row r="23" spans="1:7" x14ac:dyDescent="0.2">
      <c r="A23" s="52">
        <v>22</v>
      </c>
      <c r="B23" t="s">
        <v>12</v>
      </c>
      <c r="C23" s="271">
        <v>91</v>
      </c>
      <c r="D23" s="271">
        <v>97</v>
      </c>
      <c r="E23" s="271">
        <f t="shared" si="1"/>
        <v>188</v>
      </c>
      <c r="F23" s="60">
        <f t="shared" si="2"/>
        <v>48.404255319148938</v>
      </c>
      <c r="G23" s="5">
        <f t="shared" si="0"/>
        <v>0.82140740113472777</v>
      </c>
    </row>
    <row r="24" spans="1:7" x14ac:dyDescent="0.2">
      <c r="A24" s="52">
        <v>23</v>
      </c>
      <c r="B24" t="s">
        <v>18</v>
      </c>
      <c r="C24" s="271">
        <v>257</v>
      </c>
      <c r="D24" s="271">
        <v>149</v>
      </c>
      <c r="E24" s="271">
        <f t="shared" si="1"/>
        <v>406</v>
      </c>
      <c r="F24" s="60">
        <f t="shared" si="2"/>
        <v>63.300492610837431</v>
      </c>
      <c r="G24" s="5">
        <f t="shared" si="0"/>
        <v>1.2617495130832415</v>
      </c>
    </row>
    <row r="25" spans="1:7" x14ac:dyDescent="0.2">
      <c r="A25" s="52">
        <v>24</v>
      </c>
      <c r="B25" t="s">
        <v>6</v>
      </c>
      <c r="C25" s="271">
        <v>221</v>
      </c>
      <c r="D25" s="271">
        <v>2495</v>
      </c>
      <c r="E25" s="271">
        <f t="shared" si="1"/>
        <v>2716</v>
      </c>
      <c r="F25" s="60">
        <f t="shared" si="2"/>
        <v>8.1369661266568478</v>
      </c>
      <c r="G25" s="5">
        <f t="shared" si="0"/>
        <v>21.127953255991194</v>
      </c>
    </row>
    <row r="26" spans="1:7" x14ac:dyDescent="0.2">
      <c r="A26" s="52">
        <v>25</v>
      </c>
      <c r="B26" t="s">
        <v>27</v>
      </c>
      <c r="C26" s="271">
        <v>268</v>
      </c>
      <c r="D26" s="271">
        <v>2591</v>
      </c>
      <c r="E26" s="271">
        <f t="shared" si="1"/>
        <v>2859</v>
      </c>
      <c r="F26" s="60">
        <f t="shared" si="2"/>
        <v>9.3739069604756899</v>
      </c>
      <c r="G26" s="5">
        <f t="shared" si="0"/>
        <v>21.94089253958845</v>
      </c>
    </row>
    <row r="27" spans="1:7" x14ac:dyDescent="0.2">
      <c r="A27" s="52">
        <v>27</v>
      </c>
      <c r="B27" t="s">
        <v>5</v>
      </c>
      <c r="C27" s="271">
        <v>37</v>
      </c>
      <c r="D27" s="271">
        <v>31</v>
      </c>
      <c r="E27" s="271">
        <f t="shared" si="1"/>
        <v>68</v>
      </c>
      <c r="F27" s="60">
        <f t="shared" si="2"/>
        <v>54.411764705882348</v>
      </c>
      <c r="G27" s="5">
        <f t="shared" si="0"/>
        <v>0.262511643661614</v>
      </c>
    </row>
    <row r="28" spans="1:7" x14ac:dyDescent="0.2">
      <c r="A28" s="52">
        <v>28</v>
      </c>
      <c r="B28" t="s">
        <v>23</v>
      </c>
      <c r="C28" s="271">
        <v>194</v>
      </c>
      <c r="D28" s="271">
        <v>103</v>
      </c>
      <c r="E28" s="271">
        <f t="shared" si="1"/>
        <v>297</v>
      </c>
      <c r="F28" s="60">
        <f t="shared" si="2"/>
        <v>65.319865319865329</v>
      </c>
      <c r="G28" s="5">
        <f t="shared" si="0"/>
        <v>0.87221610635955615</v>
      </c>
    </row>
    <row r="29" spans="1:7" x14ac:dyDescent="0.2">
      <c r="A29" s="52">
        <v>31</v>
      </c>
      <c r="B29" t="s">
        <v>14</v>
      </c>
      <c r="C29" s="271">
        <v>24</v>
      </c>
      <c r="D29" s="271">
        <v>24</v>
      </c>
      <c r="E29" s="271">
        <f t="shared" si="1"/>
        <v>48</v>
      </c>
      <c r="F29" s="60">
        <f t="shared" si="2"/>
        <v>50</v>
      </c>
      <c r="G29" s="5">
        <f t="shared" si="0"/>
        <v>0.20323482089931408</v>
      </c>
    </row>
    <row r="30" spans="1:7" x14ac:dyDescent="0.2">
      <c r="A30" s="52">
        <v>32</v>
      </c>
      <c r="B30" t="s">
        <v>9</v>
      </c>
      <c r="C30" s="271">
        <v>74</v>
      </c>
      <c r="D30" s="271">
        <v>73</v>
      </c>
      <c r="E30" s="271">
        <f t="shared" si="1"/>
        <v>147</v>
      </c>
      <c r="F30" s="60">
        <f t="shared" si="2"/>
        <v>50.34013605442177</v>
      </c>
      <c r="G30" s="5">
        <f t="shared" si="0"/>
        <v>0.61817258023541366</v>
      </c>
    </row>
    <row r="31" spans="1:7" x14ac:dyDescent="0.2">
      <c r="A31" s="52">
        <v>33</v>
      </c>
      <c r="B31" t="s">
        <v>10</v>
      </c>
      <c r="C31" s="271">
        <v>162</v>
      </c>
      <c r="D31" s="271">
        <v>166</v>
      </c>
      <c r="E31" s="271">
        <f t="shared" si="1"/>
        <v>328</v>
      </c>
      <c r="F31" s="60">
        <f t="shared" si="2"/>
        <v>49.390243902439025</v>
      </c>
      <c r="G31" s="5">
        <f t="shared" si="0"/>
        <v>1.4057075112202557</v>
      </c>
    </row>
    <row r="32" spans="1:7" x14ac:dyDescent="0.2">
      <c r="A32" s="52">
        <v>43</v>
      </c>
      <c r="B32" t="s">
        <v>15</v>
      </c>
      <c r="C32" s="271">
        <v>129</v>
      </c>
      <c r="D32" s="271">
        <v>114</v>
      </c>
      <c r="E32" s="51">
        <f t="shared" si="1"/>
        <v>243</v>
      </c>
      <c r="F32" s="5">
        <f t="shared" si="2"/>
        <v>53.086419753086425</v>
      </c>
      <c r="G32" s="5">
        <f t="shared" si="0"/>
        <v>0.96536539927174181</v>
      </c>
    </row>
    <row r="33" spans="1:8" x14ac:dyDescent="0.2">
      <c r="C33" s="51">
        <f>SUM(C2:C32)</f>
        <v>6842</v>
      </c>
      <c r="D33" s="51">
        <f>SUM(D2:D32)</f>
        <v>11809</v>
      </c>
      <c r="E33" s="51">
        <f>SUM(E2:E32)</f>
        <v>18651</v>
      </c>
      <c r="F33" s="5"/>
    </row>
    <row r="35" spans="1:8" x14ac:dyDescent="0.2">
      <c r="A35" s="7"/>
    </row>
    <row r="36" spans="1:8" x14ac:dyDescent="0.2">
      <c r="A36" s="7"/>
    </row>
    <row r="40" spans="1:8" ht="40.5" customHeight="1" x14ac:dyDescent="0.25">
      <c r="B40" s="331" t="s">
        <v>331</v>
      </c>
      <c r="C40" s="331"/>
      <c r="D40" s="331"/>
      <c r="E40" s="331"/>
      <c r="F40" s="331"/>
      <c r="G40" s="331"/>
      <c r="H40" s="331"/>
    </row>
    <row r="69" spans="2:2" x14ac:dyDescent="0.2">
      <c r="B69" s="1" t="s">
        <v>324</v>
      </c>
    </row>
  </sheetData>
  <mergeCells count="1">
    <mergeCell ref="B40:H40"/>
  </mergeCells>
  <pageMargins left="0.70866141732283472" right="0.70866141732283472" top="0.74803149606299213" bottom="0.74803149606299213" header="0.31496062992125984" footer="0.31496062992125984"/>
  <pageSetup paperSize="9" scale="83" orientation="portrait" r:id="rId1"/>
  <headerFooter>
    <oddHeader>&amp;LBS 2019&amp;C&amp;"Arial,Gras"&amp;12Carte 10.6</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33"/>
  <sheetViews>
    <sheetView topLeftCell="B37" zoomScale="85" zoomScaleNormal="85" zoomScaleSheetLayoutView="100" workbookViewId="0">
      <selection activeCell="N37" sqref="N37"/>
    </sheetView>
  </sheetViews>
  <sheetFormatPr baseColWidth="10" defaultRowHeight="12.75" x14ac:dyDescent="0.2"/>
  <sheetData>
    <row r="1" spans="1:5" ht="89.25" x14ac:dyDescent="0.2">
      <c r="A1" s="3" t="s">
        <v>0</v>
      </c>
      <c r="B1" s="3" t="s">
        <v>28</v>
      </c>
      <c r="C1" s="4" t="s">
        <v>82</v>
      </c>
      <c r="D1" s="4" t="s">
        <v>83</v>
      </c>
      <c r="E1" s="3" t="s">
        <v>84</v>
      </c>
    </row>
    <row r="2" spans="1:5" x14ac:dyDescent="0.2">
      <c r="A2" s="52">
        <v>1</v>
      </c>
      <c r="B2" t="s">
        <v>19</v>
      </c>
      <c r="C2" s="51">
        <v>335</v>
      </c>
      <c r="D2" s="51">
        <v>78</v>
      </c>
      <c r="E2" s="55">
        <f>D2/C2*100</f>
        <v>23.283582089552237</v>
      </c>
    </row>
    <row r="3" spans="1:5" x14ac:dyDescent="0.2">
      <c r="A3" s="52">
        <v>2</v>
      </c>
      <c r="B3" t="s">
        <v>29</v>
      </c>
      <c r="C3" s="51">
        <v>390</v>
      </c>
      <c r="D3" s="51">
        <v>161</v>
      </c>
      <c r="E3" s="55">
        <f t="shared" ref="E3:E32" si="0">D3/C3*100</f>
        <v>41.282051282051277</v>
      </c>
    </row>
    <row r="4" spans="1:5" x14ac:dyDescent="0.2">
      <c r="A4" s="52">
        <v>3</v>
      </c>
      <c r="B4" t="s">
        <v>2</v>
      </c>
      <c r="C4" s="51">
        <v>151</v>
      </c>
      <c r="D4" s="51">
        <v>85</v>
      </c>
      <c r="E4" s="55">
        <f t="shared" si="0"/>
        <v>56.29139072847682</v>
      </c>
    </row>
    <row r="5" spans="1:5" x14ac:dyDescent="0.2">
      <c r="A5" s="52">
        <v>4</v>
      </c>
      <c r="B5" t="s">
        <v>3</v>
      </c>
      <c r="C5" s="51">
        <v>323</v>
      </c>
      <c r="D5" s="51">
        <v>92</v>
      </c>
      <c r="E5" s="55">
        <f t="shared" si="0"/>
        <v>28.482972136222912</v>
      </c>
    </row>
    <row r="6" spans="1:5" x14ac:dyDescent="0.2">
      <c r="A6" s="52">
        <v>5</v>
      </c>
      <c r="B6" t="s">
        <v>4</v>
      </c>
      <c r="C6" s="51">
        <v>116</v>
      </c>
      <c r="D6" s="51">
        <v>54</v>
      </c>
      <c r="E6" s="55">
        <f t="shared" si="0"/>
        <v>46.551724137931032</v>
      </c>
    </row>
    <row r="7" spans="1:5" x14ac:dyDescent="0.2">
      <c r="A7" s="52">
        <v>6</v>
      </c>
      <c r="B7" t="s">
        <v>30</v>
      </c>
      <c r="C7" s="51">
        <v>119</v>
      </c>
      <c r="D7" s="51">
        <v>53</v>
      </c>
      <c r="E7" s="55">
        <f t="shared" si="0"/>
        <v>44.537815126050425</v>
      </c>
    </row>
    <row r="8" spans="1:5" x14ac:dyDescent="0.2">
      <c r="A8" s="52">
        <v>7</v>
      </c>
      <c r="B8" t="s">
        <v>7</v>
      </c>
      <c r="C8" s="51">
        <v>167</v>
      </c>
      <c r="D8" s="51">
        <v>108</v>
      </c>
      <c r="E8" s="55">
        <f t="shared" si="0"/>
        <v>64.670658682634723</v>
      </c>
    </row>
    <row r="9" spans="1:5" x14ac:dyDescent="0.2">
      <c r="A9" s="52">
        <v>8</v>
      </c>
      <c r="B9" t="s">
        <v>8</v>
      </c>
      <c r="C9" s="51">
        <v>337</v>
      </c>
      <c r="D9" s="51">
        <v>184</v>
      </c>
      <c r="E9" s="55">
        <f t="shared" si="0"/>
        <v>54.59940652818991</v>
      </c>
    </row>
    <row r="10" spans="1:5" x14ac:dyDescent="0.2">
      <c r="A10" s="52">
        <v>9</v>
      </c>
      <c r="B10" t="s">
        <v>11</v>
      </c>
      <c r="C10" s="51">
        <v>699</v>
      </c>
      <c r="D10" s="51">
        <v>564</v>
      </c>
      <c r="E10" s="55">
        <f t="shared" si="0"/>
        <v>80.68669527896995</v>
      </c>
    </row>
    <row r="11" spans="1:5" x14ac:dyDescent="0.2">
      <c r="A11" s="52">
        <v>10</v>
      </c>
      <c r="B11" t="s">
        <v>13</v>
      </c>
      <c r="C11" s="51">
        <v>417</v>
      </c>
      <c r="D11" s="51">
        <v>194</v>
      </c>
      <c r="E11" s="55">
        <f t="shared" si="0"/>
        <v>46.522781774580338</v>
      </c>
    </row>
    <row r="12" spans="1:5" x14ac:dyDescent="0.2">
      <c r="A12" s="52">
        <v>11</v>
      </c>
      <c r="B12" t="s">
        <v>31</v>
      </c>
      <c r="C12" s="51">
        <v>279</v>
      </c>
      <c r="D12" s="51">
        <v>113</v>
      </c>
      <c r="E12" s="55">
        <f t="shared" si="0"/>
        <v>40.501792114695341</v>
      </c>
    </row>
    <row r="13" spans="1:5" x14ac:dyDescent="0.2">
      <c r="A13" s="52">
        <v>12</v>
      </c>
      <c r="B13" t="s">
        <v>16</v>
      </c>
      <c r="C13" s="51">
        <v>263</v>
      </c>
      <c r="D13" s="51">
        <v>202</v>
      </c>
      <c r="E13" s="55">
        <f t="shared" si="0"/>
        <v>76.806083650190118</v>
      </c>
    </row>
    <row r="14" spans="1:5" x14ac:dyDescent="0.2">
      <c r="A14" s="52">
        <v>13</v>
      </c>
      <c r="B14" t="s">
        <v>20</v>
      </c>
      <c r="C14" s="51">
        <v>157</v>
      </c>
      <c r="D14" s="51">
        <v>69</v>
      </c>
      <c r="E14" s="55">
        <f t="shared" si="0"/>
        <v>43.949044585987259</v>
      </c>
    </row>
    <row r="15" spans="1:5" x14ac:dyDescent="0.2">
      <c r="A15" s="52">
        <v>14</v>
      </c>
      <c r="B15" t="s">
        <v>22</v>
      </c>
      <c r="C15" s="51">
        <v>238</v>
      </c>
      <c r="D15" s="51">
        <v>66</v>
      </c>
      <c r="E15" s="55">
        <f t="shared" si="0"/>
        <v>27.731092436974791</v>
      </c>
    </row>
    <row r="16" spans="1:5" x14ac:dyDescent="0.2">
      <c r="A16" s="52">
        <v>15</v>
      </c>
      <c r="B16" t="s">
        <v>25</v>
      </c>
      <c r="C16" s="51">
        <v>273</v>
      </c>
      <c r="D16" s="51">
        <v>160</v>
      </c>
      <c r="E16" s="55">
        <f t="shared" si="0"/>
        <v>58.608058608058613</v>
      </c>
    </row>
    <row r="17" spans="1:5" x14ac:dyDescent="0.2">
      <c r="A17" s="52">
        <v>16</v>
      </c>
      <c r="B17" t="s">
        <v>26</v>
      </c>
      <c r="C17" s="51">
        <v>310</v>
      </c>
      <c r="D17" s="51">
        <v>97</v>
      </c>
      <c r="E17" s="55">
        <f t="shared" si="0"/>
        <v>31.290322580645164</v>
      </c>
    </row>
    <row r="18" spans="1:5" x14ac:dyDescent="0.2">
      <c r="A18" s="52">
        <v>17</v>
      </c>
      <c r="B18" t="s">
        <v>17</v>
      </c>
      <c r="C18" s="51">
        <v>326</v>
      </c>
      <c r="D18" s="51">
        <v>146</v>
      </c>
      <c r="E18" s="55">
        <f t="shared" si="0"/>
        <v>44.785276073619634</v>
      </c>
    </row>
    <row r="19" spans="1:5" x14ac:dyDescent="0.2">
      <c r="A19" s="52">
        <v>18</v>
      </c>
      <c r="B19" t="s">
        <v>32</v>
      </c>
      <c r="C19" s="51">
        <v>291</v>
      </c>
      <c r="D19" s="51">
        <v>208</v>
      </c>
      <c r="E19" s="55">
        <f t="shared" si="0"/>
        <v>71.477663230240552</v>
      </c>
    </row>
    <row r="20" spans="1:5" x14ac:dyDescent="0.2">
      <c r="A20" s="52">
        <v>19</v>
      </c>
      <c r="B20" t="s">
        <v>21</v>
      </c>
      <c r="C20" s="51">
        <v>137</v>
      </c>
      <c r="D20" s="51">
        <v>107</v>
      </c>
      <c r="E20" s="55">
        <f t="shared" si="0"/>
        <v>78.102189781021906</v>
      </c>
    </row>
    <row r="21" spans="1:5" x14ac:dyDescent="0.2">
      <c r="A21" s="52">
        <v>20</v>
      </c>
      <c r="B21" t="s">
        <v>1</v>
      </c>
      <c r="C21" s="51">
        <v>236</v>
      </c>
      <c r="D21" s="51">
        <v>219</v>
      </c>
      <c r="E21" s="55">
        <f t="shared" si="0"/>
        <v>92.796610169491515</v>
      </c>
    </row>
    <row r="22" spans="1:5" x14ac:dyDescent="0.2">
      <c r="A22" s="52">
        <v>21</v>
      </c>
      <c r="B22" t="s">
        <v>24</v>
      </c>
      <c r="C22" s="51">
        <v>229</v>
      </c>
      <c r="D22" s="51">
        <v>134</v>
      </c>
      <c r="E22" s="55">
        <f t="shared" si="0"/>
        <v>58.515283842794766</v>
      </c>
    </row>
    <row r="23" spans="1:5" x14ac:dyDescent="0.2">
      <c r="A23" s="52">
        <v>22</v>
      </c>
      <c r="B23" t="s">
        <v>12</v>
      </c>
      <c r="C23" s="51">
        <v>64</v>
      </c>
      <c r="D23" s="51">
        <v>24</v>
      </c>
      <c r="E23" s="55">
        <f t="shared" si="0"/>
        <v>37.5</v>
      </c>
    </row>
    <row r="24" spans="1:5" x14ac:dyDescent="0.2">
      <c r="A24" s="52">
        <v>23</v>
      </c>
      <c r="B24" t="s">
        <v>18</v>
      </c>
      <c r="C24" s="51">
        <v>200</v>
      </c>
      <c r="D24" s="51">
        <v>87</v>
      </c>
      <c r="E24" s="55">
        <f t="shared" si="0"/>
        <v>43.5</v>
      </c>
    </row>
    <row r="25" spans="1:5" x14ac:dyDescent="0.2">
      <c r="A25" s="52">
        <v>24</v>
      </c>
      <c r="B25" t="s">
        <v>6</v>
      </c>
      <c r="C25" s="51">
        <v>598</v>
      </c>
      <c r="D25" s="51">
        <v>582</v>
      </c>
      <c r="E25" s="55">
        <f t="shared" si="0"/>
        <v>97.324414715719058</v>
      </c>
    </row>
    <row r="26" spans="1:5" x14ac:dyDescent="0.2">
      <c r="A26" s="52">
        <v>25</v>
      </c>
      <c r="B26" t="s">
        <v>27</v>
      </c>
      <c r="C26" s="51">
        <v>725</v>
      </c>
      <c r="D26" s="51">
        <v>723</v>
      </c>
      <c r="E26" s="55">
        <f t="shared" si="0"/>
        <v>99.724137931034491</v>
      </c>
    </row>
    <row r="27" spans="1:5" x14ac:dyDescent="0.2">
      <c r="A27" s="52">
        <v>27</v>
      </c>
      <c r="B27" t="s">
        <v>5</v>
      </c>
      <c r="C27" s="51">
        <v>42</v>
      </c>
      <c r="D27" s="51">
        <v>26</v>
      </c>
      <c r="E27" s="55">
        <f t="shared" si="0"/>
        <v>61.904761904761905</v>
      </c>
    </row>
    <row r="28" spans="1:5" x14ac:dyDescent="0.2">
      <c r="A28" s="52">
        <v>28</v>
      </c>
      <c r="B28" t="s">
        <v>23</v>
      </c>
      <c r="C28" s="51">
        <v>183</v>
      </c>
      <c r="D28" s="51">
        <v>92</v>
      </c>
      <c r="E28" s="55">
        <f t="shared" si="0"/>
        <v>50.27322404371585</v>
      </c>
    </row>
    <row r="29" spans="1:5" x14ac:dyDescent="0.2">
      <c r="A29" s="52">
        <v>31</v>
      </c>
      <c r="B29" t="s">
        <v>14</v>
      </c>
      <c r="C29" s="51">
        <v>71</v>
      </c>
      <c r="D29" s="51">
        <v>19</v>
      </c>
      <c r="E29" s="55">
        <f t="shared" si="0"/>
        <v>26.760563380281688</v>
      </c>
    </row>
    <row r="30" spans="1:5" x14ac:dyDescent="0.2">
      <c r="A30" s="52">
        <v>32</v>
      </c>
      <c r="B30" t="s">
        <v>9</v>
      </c>
      <c r="C30" s="51">
        <v>77</v>
      </c>
      <c r="D30" s="51">
        <v>57</v>
      </c>
      <c r="E30" s="55">
        <f t="shared" si="0"/>
        <v>74.025974025974023</v>
      </c>
    </row>
    <row r="31" spans="1:5" x14ac:dyDescent="0.2">
      <c r="A31" s="52">
        <v>33</v>
      </c>
      <c r="B31" t="s">
        <v>10</v>
      </c>
      <c r="C31" s="51">
        <v>63</v>
      </c>
      <c r="D31" s="51">
        <v>62</v>
      </c>
      <c r="E31" s="55">
        <f t="shared" si="0"/>
        <v>98.412698412698404</v>
      </c>
    </row>
    <row r="32" spans="1:5" x14ac:dyDescent="0.2">
      <c r="A32" s="52">
        <v>43</v>
      </c>
      <c r="B32" t="s">
        <v>15</v>
      </c>
      <c r="C32" s="51">
        <v>32</v>
      </c>
      <c r="D32" s="51">
        <v>32</v>
      </c>
      <c r="E32" s="55">
        <f t="shared" si="0"/>
        <v>100</v>
      </c>
    </row>
    <row r="33" spans="3:7" x14ac:dyDescent="0.2">
      <c r="C33" s="51">
        <f>SUM(C2:C32)</f>
        <v>7848</v>
      </c>
      <c r="D33" s="51">
        <f>SUM(D2:D32)</f>
        <v>4798</v>
      </c>
      <c r="E33" s="56">
        <f>D33/C33</f>
        <v>0.61136595310907238</v>
      </c>
      <c r="G33" s="1" t="s">
        <v>324</v>
      </c>
    </row>
  </sheetData>
  <autoFilter ref="A1:E32"/>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4"/>
  <sheetViews>
    <sheetView zoomScaleNormal="100" workbookViewId="0">
      <selection activeCell="E34" sqref="E34"/>
    </sheetView>
  </sheetViews>
  <sheetFormatPr baseColWidth="10" defaultRowHeight="12.75" x14ac:dyDescent="0.2"/>
  <cols>
    <col min="1" max="1" width="29.28515625" style="40" bestFit="1" customWidth="1"/>
    <col min="2" max="2" width="11.28515625" style="40" customWidth="1"/>
    <col min="3" max="3" width="11.5703125" style="40" customWidth="1"/>
    <col min="4" max="4" width="15.5703125" style="40" customWidth="1"/>
    <col min="5" max="5" width="13.5703125" style="40" customWidth="1"/>
    <col min="6" max="6" width="19" style="40" customWidth="1"/>
    <col min="7" max="7" width="11.85546875" style="40" customWidth="1"/>
    <col min="8" max="16384" width="11.42578125" style="26"/>
  </cols>
  <sheetData>
    <row r="1" spans="1:9" ht="30" customHeight="1" x14ac:dyDescent="0.2">
      <c r="A1" s="333" t="s">
        <v>316</v>
      </c>
      <c r="B1" s="333"/>
      <c r="C1" s="333"/>
      <c r="D1" s="333"/>
      <c r="E1" s="333"/>
      <c r="F1" s="333"/>
      <c r="G1" s="333"/>
      <c r="I1" s="47" t="s">
        <v>96</v>
      </c>
    </row>
    <row r="2" spans="1:9" x14ac:dyDescent="0.2">
      <c r="A2" s="334" t="s">
        <v>38</v>
      </c>
      <c r="B2" s="334"/>
      <c r="C2" s="334"/>
      <c r="D2" s="335"/>
      <c r="E2" s="335"/>
      <c r="F2" s="335"/>
      <c r="G2" s="335"/>
    </row>
    <row r="3" spans="1:9" s="27" customFormat="1" ht="12.75" customHeight="1" x14ac:dyDescent="0.2">
      <c r="A3" s="336" t="s">
        <v>85</v>
      </c>
      <c r="B3" s="338" t="s">
        <v>40</v>
      </c>
      <c r="C3" s="340" t="s">
        <v>86</v>
      </c>
      <c r="D3" s="342" t="s">
        <v>33</v>
      </c>
      <c r="E3" s="342"/>
      <c r="F3" s="342"/>
      <c r="G3" s="342"/>
    </row>
    <row r="4" spans="1:9" s="27" customFormat="1" ht="63.75" x14ac:dyDescent="0.2">
      <c r="A4" s="337"/>
      <c r="B4" s="339"/>
      <c r="C4" s="341"/>
      <c r="D4" s="21" t="s">
        <v>87</v>
      </c>
      <c r="E4" s="21" t="s">
        <v>88</v>
      </c>
      <c r="F4" s="21" t="s">
        <v>89</v>
      </c>
      <c r="G4" s="21" t="s">
        <v>34</v>
      </c>
    </row>
    <row r="5" spans="1:9" s="27" customFormat="1" x14ac:dyDescent="0.2">
      <c r="A5" s="28" t="s">
        <v>35</v>
      </c>
      <c r="B5" s="29"/>
      <c r="C5" s="29"/>
      <c r="D5" s="29"/>
      <c r="E5" s="29"/>
      <c r="F5" s="29"/>
      <c r="G5" s="30"/>
    </row>
    <row r="6" spans="1:9" s="27" customFormat="1" x14ac:dyDescent="0.2">
      <c r="A6" s="31" t="s">
        <v>36</v>
      </c>
      <c r="B6" s="58">
        <v>1528</v>
      </c>
      <c r="C6" s="58">
        <v>1134</v>
      </c>
      <c r="D6" s="53">
        <v>85.91549295774648</v>
      </c>
      <c r="E6" s="53">
        <v>94.565217391304344</v>
      </c>
      <c r="F6" s="53">
        <v>72.275054864667155</v>
      </c>
      <c r="G6" s="57">
        <f>C6/B6*100</f>
        <v>74.214659685863865</v>
      </c>
    </row>
    <row r="7" spans="1:9" x14ac:dyDescent="0.2">
      <c r="A7" s="31" t="s">
        <v>37</v>
      </c>
      <c r="B7" s="58">
        <v>4333</v>
      </c>
      <c r="C7" s="58">
        <v>1446</v>
      </c>
      <c r="D7" s="53">
        <v>65.151515151515156</v>
      </c>
      <c r="E7" s="53">
        <v>59.689922480620147</v>
      </c>
      <c r="F7" s="53">
        <v>29.699346405228759</v>
      </c>
      <c r="G7" s="57">
        <f t="shared" ref="G7:G19" si="0">C7/B7*100</f>
        <v>33.371797830602354</v>
      </c>
    </row>
    <row r="8" spans="1:9" x14ac:dyDescent="0.2">
      <c r="A8" s="34" t="s">
        <v>90</v>
      </c>
      <c r="B8" s="59">
        <v>531</v>
      </c>
      <c r="C8" s="59">
        <v>191</v>
      </c>
      <c r="D8" s="53">
        <v>80.8</v>
      </c>
      <c r="E8" s="53">
        <v>58.75</v>
      </c>
      <c r="F8" s="53">
        <v>29.534883720930232</v>
      </c>
      <c r="G8" s="57">
        <f t="shared" si="0"/>
        <v>35.969868173258</v>
      </c>
    </row>
    <row r="9" spans="1:9" x14ac:dyDescent="0.2">
      <c r="A9" s="34" t="s">
        <v>38</v>
      </c>
      <c r="B9" s="59">
        <f>SUM(B6:B8)</f>
        <v>6392</v>
      </c>
      <c r="C9" s="59">
        <f>SUM(C6:C8)</f>
        <v>2771</v>
      </c>
      <c r="D9" s="53">
        <v>73.400000000000006</v>
      </c>
      <c r="E9" s="53">
        <v>65.295169946332734</v>
      </c>
      <c r="F9" s="53">
        <v>40.039131981501249</v>
      </c>
      <c r="G9" s="57">
        <f t="shared" si="0"/>
        <v>43.351063829787236</v>
      </c>
    </row>
    <row r="10" spans="1:9" ht="12.75" customHeight="1" x14ac:dyDescent="0.2">
      <c r="A10" s="28" t="s">
        <v>39</v>
      </c>
      <c r="B10" s="35"/>
      <c r="C10" s="35"/>
      <c r="D10" s="36"/>
      <c r="E10" s="53"/>
      <c r="F10" s="36"/>
      <c r="G10" s="33"/>
    </row>
    <row r="11" spans="1:9" x14ac:dyDescent="0.2">
      <c r="A11" s="31" t="s">
        <v>36</v>
      </c>
      <c r="B11" s="59">
        <v>2821</v>
      </c>
      <c r="C11" s="59">
        <v>2190</v>
      </c>
      <c r="D11" s="53">
        <v>89.4</v>
      </c>
      <c r="E11" s="53">
        <v>92.41379310344827</v>
      </c>
      <c r="F11" s="53">
        <v>75.98881342389133</v>
      </c>
      <c r="G11" s="57">
        <f t="shared" si="0"/>
        <v>77.632045373980858</v>
      </c>
    </row>
    <row r="12" spans="1:9" x14ac:dyDescent="0.2">
      <c r="A12" s="31" t="s">
        <v>37</v>
      </c>
      <c r="B12" s="59">
        <v>5311</v>
      </c>
      <c r="C12" s="59">
        <v>1687</v>
      </c>
      <c r="D12" s="53">
        <v>66.5</v>
      </c>
      <c r="E12" s="53">
        <v>71.860465116279073</v>
      </c>
      <c r="F12" s="53">
        <v>26.903445342407483</v>
      </c>
      <c r="G12" s="57">
        <f t="shared" si="0"/>
        <v>31.764262850687253</v>
      </c>
    </row>
    <row r="13" spans="1:9" x14ac:dyDescent="0.2">
      <c r="A13" s="34" t="s">
        <v>90</v>
      </c>
      <c r="B13" s="59">
        <v>535</v>
      </c>
      <c r="C13" s="59">
        <v>194</v>
      </c>
      <c r="D13" s="53">
        <v>89.5</v>
      </c>
      <c r="E13" s="53">
        <v>58.441558441558442</v>
      </c>
      <c r="F13" s="53">
        <v>30.542986425339368</v>
      </c>
      <c r="G13" s="57">
        <f t="shared" si="0"/>
        <v>36.261682242990659</v>
      </c>
    </row>
    <row r="14" spans="1:9" x14ac:dyDescent="0.2">
      <c r="A14" s="34" t="s">
        <v>38</v>
      </c>
      <c r="B14" s="59">
        <f>SUM(B11:B13)</f>
        <v>8667</v>
      </c>
      <c r="C14" s="59">
        <f>SUM(C11:C13)</f>
        <v>4071</v>
      </c>
      <c r="D14" s="53">
        <v>77.900000000000006</v>
      </c>
      <c r="E14" s="53">
        <v>74.846625766871171</v>
      </c>
      <c r="F14" s="53">
        <v>43.180332156401199</v>
      </c>
      <c r="G14" s="57">
        <f t="shared" si="0"/>
        <v>46.971270335756316</v>
      </c>
    </row>
    <row r="15" spans="1:9" x14ac:dyDescent="0.2">
      <c r="A15" s="37" t="s">
        <v>34</v>
      </c>
      <c r="B15" s="32"/>
      <c r="C15" s="32"/>
      <c r="D15" s="38"/>
      <c r="E15" s="53"/>
      <c r="F15" s="38"/>
      <c r="G15" s="33"/>
    </row>
    <row r="16" spans="1:9" x14ac:dyDescent="0.2">
      <c r="A16" s="31" t="s">
        <v>36</v>
      </c>
      <c r="B16" s="58">
        <f t="shared" ref="B16:C18" si="1">B6+B11</f>
        <v>4349</v>
      </c>
      <c r="C16" s="58">
        <f t="shared" si="1"/>
        <v>3324</v>
      </c>
      <c r="D16" s="53">
        <v>88.446215139442231</v>
      </c>
      <c r="E16" s="53">
        <v>93.248945147679336</v>
      </c>
      <c r="F16" s="53">
        <v>74.677002583979331</v>
      </c>
      <c r="G16" s="57">
        <f t="shared" si="0"/>
        <v>76.431363531846401</v>
      </c>
    </row>
    <row r="17" spans="1:7" ht="12.75" customHeight="1" x14ac:dyDescent="0.2">
      <c r="A17" s="31" t="s">
        <v>37</v>
      </c>
      <c r="B17" s="58">
        <f t="shared" si="1"/>
        <v>9644</v>
      </c>
      <c r="C17" s="58">
        <f t="shared" si="1"/>
        <v>3133</v>
      </c>
      <c r="D17" s="53">
        <v>65.97014925373135</v>
      </c>
      <c r="E17" s="53">
        <v>66.095471236230111</v>
      </c>
      <c r="F17" s="53">
        <v>28.15761698135335</v>
      </c>
      <c r="G17" s="57">
        <f t="shared" si="0"/>
        <v>32.486520116134379</v>
      </c>
    </row>
    <row r="18" spans="1:7" x14ac:dyDescent="0.2">
      <c r="A18" s="34" t="s">
        <v>90</v>
      </c>
      <c r="B18" s="58">
        <f t="shared" si="1"/>
        <v>1066</v>
      </c>
      <c r="C18" s="58">
        <f t="shared" si="1"/>
        <v>385</v>
      </c>
      <c r="D18" s="53">
        <v>84.444444444444443</v>
      </c>
      <c r="E18" s="53">
        <v>58.598726114649679</v>
      </c>
      <c r="F18" s="53">
        <v>30.045871559633024</v>
      </c>
      <c r="G18" s="57">
        <f t="shared" si="0"/>
        <v>36.11632270168856</v>
      </c>
    </row>
    <row r="19" spans="1:7" x14ac:dyDescent="0.2">
      <c r="A19" s="34" t="s">
        <v>34</v>
      </c>
      <c r="B19" s="59">
        <f>B9+B14</f>
        <v>15059</v>
      </c>
      <c r="C19" s="59">
        <f>SUM(C16:C18)</f>
        <v>6842</v>
      </c>
      <c r="D19" s="53">
        <v>76.228209191759106</v>
      </c>
      <c r="E19" s="53">
        <v>70.437654830718415</v>
      </c>
      <c r="F19" s="53">
        <v>41.849423468234228</v>
      </c>
      <c r="G19" s="57">
        <f t="shared" si="0"/>
        <v>45.43462381300219</v>
      </c>
    </row>
    <row r="21" spans="1:7" ht="31.5" customHeight="1" x14ac:dyDescent="0.2">
      <c r="A21" s="332" t="s">
        <v>104</v>
      </c>
      <c r="B21" s="332"/>
      <c r="C21" s="332"/>
      <c r="D21" s="332"/>
      <c r="E21" s="332"/>
      <c r="F21" s="332"/>
      <c r="G21" s="332"/>
    </row>
    <row r="22" spans="1:7" x14ac:dyDescent="0.2">
      <c r="A22" s="39" t="s">
        <v>91</v>
      </c>
    </row>
    <row r="23" spans="1:7" x14ac:dyDescent="0.2">
      <c r="A23" s="39" t="s">
        <v>103</v>
      </c>
      <c r="B23" s="41"/>
      <c r="C23" s="41"/>
      <c r="D23" s="41"/>
      <c r="E23" s="41"/>
      <c r="F23" s="41"/>
      <c r="G23" s="41"/>
    </row>
    <row r="24" spans="1:7" x14ac:dyDescent="0.2">
      <c r="A24" s="39" t="s">
        <v>325</v>
      </c>
      <c r="B24" s="41"/>
      <c r="C24" s="41"/>
      <c r="D24" s="41"/>
      <c r="E24" s="41"/>
      <c r="F24" s="41"/>
      <c r="G24" s="41"/>
    </row>
  </sheetData>
  <mergeCells count="7">
    <mergeCell ref="A21:G21"/>
    <mergeCell ref="A1:G1"/>
    <mergeCell ref="A2:G2"/>
    <mergeCell ref="A3:A4"/>
    <mergeCell ref="B3:B4"/>
    <mergeCell ref="C3:C4"/>
    <mergeCell ref="D3:G3"/>
  </mergeCells>
  <printOptions horizontalCentered="1"/>
  <pageMargins left="0" right="0"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D15"/>
  <sheetViews>
    <sheetView zoomScale="85" zoomScaleNormal="85" workbookViewId="0">
      <selection activeCell="D19" sqref="D19"/>
    </sheetView>
  </sheetViews>
  <sheetFormatPr baseColWidth="10" defaultRowHeight="12.75" x14ac:dyDescent="0.2"/>
  <cols>
    <col min="1" max="1" width="22.7109375" customWidth="1"/>
    <col min="2" max="2" width="22.5703125" customWidth="1"/>
    <col min="3" max="3" width="21.5703125" customWidth="1"/>
    <col min="4" max="4" width="25.28515625" customWidth="1"/>
  </cols>
  <sheetData>
    <row r="1" spans="1:4" x14ac:dyDescent="0.2">
      <c r="A1" s="93" t="s">
        <v>315</v>
      </c>
      <c r="B1" s="238"/>
      <c r="C1" s="238"/>
      <c r="D1" s="238"/>
    </row>
    <row r="2" spans="1:4" ht="13.5" thickBot="1" x14ac:dyDescent="0.25">
      <c r="A2" s="238"/>
      <c r="B2" s="238"/>
      <c r="C2" s="238"/>
      <c r="D2" s="238"/>
    </row>
    <row r="3" spans="1:4" ht="26.25" thickBot="1" x14ac:dyDescent="0.25">
      <c r="A3" s="239"/>
      <c r="B3" s="240" t="s">
        <v>40</v>
      </c>
      <c r="C3" s="247" t="s">
        <v>266</v>
      </c>
      <c r="D3" s="248" t="s">
        <v>267</v>
      </c>
    </row>
    <row r="4" spans="1:4" ht="13.5" thickBot="1" x14ac:dyDescent="0.25">
      <c r="A4" s="245" t="s">
        <v>268</v>
      </c>
      <c r="B4" s="265">
        <v>5023</v>
      </c>
      <c r="C4" s="266">
        <v>2085</v>
      </c>
      <c r="D4" s="267">
        <v>41.5</v>
      </c>
    </row>
    <row r="5" spans="1:4" ht="13.5" thickBot="1" x14ac:dyDescent="0.25">
      <c r="A5" s="242" t="s">
        <v>269</v>
      </c>
      <c r="B5" s="256">
        <v>149</v>
      </c>
      <c r="C5" s="257">
        <v>76</v>
      </c>
      <c r="D5" s="258">
        <v>51</v>
      </c>
    </row>
    <row r="6" spans="1:4" ht="13.5" thickBot="1" x14ac:dyDescent="0.25">
      <c r="A6" s="241" t="s">
        <v>270</v>
      </c>
      <c r="B6" s="256">
        <v>316</v>
      </c>
      <c r="C6" s="257">
        <v>134</v>
      </c>
      <c r="D6" s="258">
        <v>42.4</v>
      </c>
    </row>
    <row r="7" spans="1:4" ht="26.25" thickBot="1" x14ac:dyDescent="0.25">
      <c r="A7" s="244" t="s">
        <v>271</v>
      </c>
      <c r="B7" s="255">
        <v>465</v>
      </c>
      <c r="C7" s="259">
        <v>210</v>
      </c>
      <c r="D7" s="254">
        <v>45.2</v>
      </c>
    </row>
    <row r="8" spans="1:4" ht="13.5" thickBot="1" x14ac:dyDescent="0.25">
      <c r="A8" s="243" t="s">
        <v>38</v>
      </c>
      <c r="B8" s="268">
        <f>B4+B7</f>
        <v>5488</v>
      </c>
      <c r="C8" s="269">
        <f>C4+C7</f>
        <v>2295</v>
      </c>
      <c r="D8" s="270">
        <v>41.8</v>
      </c>
    </row>
    <row r="9" spans="1:4" x14ac:dyDescent="0.2">
      <c r="A9" s="177" t="s">
        <v>326</v>
      </c>
    </row>
    <row r="12" spans="1:4" x14ac:dyDescent="0.2">
      <c r="B12" s="178"/>
      <c r="C12" s="178"/>
      <c r="D12" s="179"/>
    </row>
    <row r="15" spans="1:4" x14ac:dyDescent="0.2">
      <c r="B15" s="178"/>
    </row>
  </sheetData>
  <pageMargins left="0.7" right="0.7" top="0.75" bottom="0.75" header="0.3" footer="0.3"/>
  <pageSetup paperSize="9" scale="9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9"/>
  <sheetViews>
    <sheetView zoomScaleNormal="100" workbookViewId="0">
      <selection activeCell="A18" sqref="A18"/>
    </sheetView>
  </sheetViews>
  <sheetFormatPr baseColWidth="10" defaultRowHeight="12.75" x14ac:dyDescent="0.2"/>
  <cols>
    <col min="1" max="1" width="74.42578125" customWidth="1"/>
    <col min="2" max="2" width="5.5703125" bestFit="1" customWidth="1"/>
    <col min="3" max="8" width="7.140625" customWidth="1"/>
    <col min="9" max="9" width="8.42578125" customWidth="1"/>
  </cols>
  <sheetData>
    <row r="1" spans="1:10" ht="15.75" x14ac:dyDescent="0.2">
      <c r="A1" s="18" t="s">
        <v>317</v>
      </c>
      <c r="B1" s="180"/>
    </row>
    <row r="2" spans="1:10" x14ac:dyDescent="0.2">
      <c r="A2" s="181"/>
      <c r="B2" s="182">
        <v>2012</v>
      </c>
      <c r="C2" s="183">
        <v>2013</v>
      </c>
      <c r="D2" s="183">
        <v>2014</v>
      </c>
      <c r="E2" s="183">
        <v>2015</v>
      </c>
      <c r="F2" s="183">
        <v>2016</v>
      </c>
      <c r="G2" s="183">
        <v>2017</v>
      </c>
      <c r="H2" s="183">
        <v>2018</v>
      </c>
      <c r="I2" s="237">
        <v>2019</v>
      </c>
      <c r="J2" s="238"/>
    </row>
    <row r="3" spans="1:10" x14ac:dyDescent="0.2">
      <c r="A3" s="184" t="s">
        <v>272</v>
      </c>
      <c r="B3" s="185">
        <v>4586</v>
      </c>
      <c r="C3" s="185">
        <v>4898</v>
      </c>
      <c r="D3" s="185">
        <v>5139</v>
      </c>
      <c r="E3" s="185">
        <v>5123</v>
      </c>
      <c r="F3" s="185">
        <v>5346</v>
      </c>
      <c r="G3" s="185">
        <v>5511</v>
      </c>
      <c r="H3" s="185">
        <f>SUM(H4:H5)</f>
        <v>5326</v>
      </c>
      <c r="I3" s="263">
        <f>SUM(I4:I5)</f>
        <v>5488</v>
      </c>
      <c r="J3" s="238"/>
    </row>
    <row r="4" spans="1:10" x14ac:dyDescent="0.2">
      <c r="A4" s="186" t="s">
        <v>268</v>
      </c>
      <c r="B4" s="187">
        <v>4044</v>
      </c>
      <c r="C4" s="187">
        <v>4295</v>
      </c>
      <c r="D4" s="187">
        <v>4659</v>
      </c>
      <c r="E4" s="187">
        <v>4637</v>
      </c>
      <c r="F4" s="187">
        <v>4850</v>
      </c>
      <c r="G4" s="187">
        <v>4955</v>
      </c>
      <c r="H4" s="187">
        <v>4884</v>
      </c>
      <c r="I4" s="260">
        <v>5023</v>
      </c>
      <c r="J4" s="238"/>
    </row>
    <row r="5" spans="1:10" x14ac:dyDescent="0.2">
      <c r="A5" s="186" t="s">
        <v>273</v>
      </c>
      <c r="B5" s="188">
        <v>542</v>
      </c>
      <c r="C5" s="188">
        <v>603</v>
      </c>
      <c r="D5" s="188">
        <v>443</v>
      </c>
      <c r="E5" s="188">
        <v>486</v>
      </c>
      <c r="F5" s="188">
        <v>496</v>
      </c>
      <c r="G5" s="188">
        <v>556</v>
      </c>
      <c r="H5" s="188">
        <v>442</v>
      </c>
      <c r="I5" s="261">
        <v>465</v>
      </c>
      <c r="J5" s="238"/>
    </row>
    <row r="6" spans="1:10" x14ac:dyDescent="0.2">
      <c r="A6" s="184" t="s">
        <v>148</v>
      </c>
      <c r="B6" s="189">
        <v>50.5</v>
      </c>
      <c r="C6" s="189">
        <v>48.6</v>
      </c>
      <c r="D6" s="189">
        <v>46.2</v>
      </c>
      <c r="E6" s="189">
        <v>44.3</v>
      </c>
      <c r="F6" s="189">
        <v>44.2</v>
      </c>
      <c r="G6" s="189">
        <v>47.2</v>
      </c>
      <c r="H6" s="189">
        <v>45</v>
      </c>
      <c r="I6" s="264">
        <v>41.8</v>
      </c>
      <c r="J6" s="238"/>
    </row>
    <row r="7" spans="1:10" x14ac:dyDescent="0.2">
      <c r="A7" s="186" t="s">
        <v>268</v>
      </c>
      <c r="B7" s="188">
        <v>50.2</v>
      </c>
      <c r="C7" s="246">
        <v>47.8</v>
      </c>
      <c r="D7" s="246">
        <v>44.3</v>
      </c>
      <c r="E7" s="246">
        <v>43.2</v>
      </c>
      <c r="F7" s="246">
        <v>43.5</v>
      </c>
      <c r="G7" s="246">
        <v>46.7</v>
      </c>
      <c r="H7" s="246">
        <v>45.1</v>
      </c>
      <c r="I7" s="262">
        <v>41.5</v>
      </c>
      <c r="J7" s="238"/>
    </row>
    <row r="8" spans="1:10" x14ac:dyDescent="0.2">
      <c r="A8" s="190" t="s">
        <v>273</v>
      </c>
      <c r="B8" s="188">
        <v>52.4</v>
      </c>
      <c r="C8" s="246">
        <v>54.4</v>
      </c>
      <c r="D8" s="246">
        <v>63.8</v>
      </c>
      <c r="E8" s="246">
        <v>54.9</v>
      </c>
      <c r="F8" s="246">
        <v>51.6</v>
      </c>
      <c r="G8" s="246">
        <v>51.6</v>
      </c>
      <c r="H8" s="246">
        <v>44.1</v>
      </c>
      <c r="I8" s="262">
        <v>45.2</v>
      </c>
      <c r="J8" s="238"/>
    </row>
    <row r="9" spans="1:10" x14ac:dyDescent="0.2">
      <c r="A9" s="177" t="s">
        <v>326</v>
      </c>
    </row>
  </sheetData>
  <pageMargins left="0.7" right="0.7" top="0.75" bottom="0.75" header="0.3" footer="0.3"/>
  <pageSetup paperSize="9" scale="7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3"/>
  <sheetViews>
    <sheetView zoomScale="110" zoomScaleNormal="110" workbookViewId="0">
      <selection activeCell="A8" sqref="A8:D8"/>
    </sheetView>
  </sheetViews>
  <sheetFormatPr baseColWidth="10" defaultRowHeight="12.75" x14ac:dyDescent="0.2"/>
  <cols>
    <col min="1" max="1" width="34.5703125" customWidth="1"/>
    <col min="2" max="8" width="10.28515625" customWidth="1"/>
  </cols>
  <sheetData>
    <row r="1" spans="1:8" s="212" customFormat="1" ht="14.25" customHeight="1" x14ac:dyDescent="0.2">
      <c r="A1" s="211" t="s">
        <v>318</v>
      </c>
    </row>
    <row r="2" spans="1:8" ht="13.5" thickBot="1" x14ac:dyDescent="0.25"/>
    <row r="3" spans="1:8" ht="16.5" thickBot="1" x14ac:dyDescent="0.25">
      <c r="A3" s="213"/>
      <c r="B3" s="214">
        <v>2013</v>
      </c>
      <c r="C3" s="214">
        <v>2014</v>
      </c>
      <c r="D3" s="214">
        <v>2015</v>
      </c>
      <c r="E3" s="215">
        <v>2016</v>
      </c>
      <c r="F3" s="216">
        <v>2017</v>
      </c>
      <c r="G3" s="216">
        <v>2018</v>
      </c>
      <c r="H3" s="216">
        <v>2019</v>
      </c>
    </row>
    <row r="4" spans="1:8" ht="13.5" thickBot="1" x14ac:dyDescent="0.25">
      <c r="A4" s="217" t="s">
        <v>296</v>
      </c>
      <c r="B4" s="218">
        <v>1097</v>
      </c>
      <c r="C4" s="218">
        <v>998</v>
      </c>
      <c r="D4" s="218">
        <v>937</v>
      </c>
      <c r="E4" s="218">
        <v>953</v>
      </c>
      <c r="F4" s="218">
        <v>908</v>
      </c>
      <c r="G4" s="218">
        <v>798</v>
      </c>
      <c r="H4" s="218">
        <v>767</v>
      </c>
    </row>
    <row r="5" spans="1:8" ht="23.25" thickBot="1" x14ac:dyDescent="0.25">
      <c r="A5" s="219" t="s">
        <v>297</v>
      </c>
      <c r="B5" s="220">
        <v>32.5</v>
      </c>
      <c r="C5" s="220">
        <v>39.200000000000003</v>
      </c>
      <c r="D5" s="220">
        <v>40.768409818569907</v>
      </c>
      <c r="E5" s="220">
        <v>33.788037775445964</v>
      </c>
      <c r="F5" s="220">
        <v>39.200000000000003</v>
      </c>
      <c r="G5" s="220">
        <v>40.1</v>
      </c>
      <c r="H5" s="220">
        <v>35.6</v>
      </c>
    </row>
    <row r="6" spans="1:8" ht="30.75" customHeight="1" x14ac:dyDescent="0.2">
      <c r="A6" s="343" t="s">
        <v>293</v>
      </c>
      <c r="B6" s="343"/>
      <c r="C6" s="343"/>
      <c r="D6" s="343"/>
      <c r="E6" s="343"/>
      <c r="F6" s="343"/>
    </row>
    <row r="7" spans="1:8" ht="22.5" customHeight="1" x14ac:dyDescent="0.2">
      <c r="A7" s="343" t="s">
        <v>298</v>
      </c>
      <c r="B7" s="343"/>
      <c r="C7" s="343"/>
      <c r="D7" s="343"/>
      <c r="E7" s="221"/>
    </row>
    <row r="8" spans="1:8" x14ac:dyDescent="0.2">
      <c r="A8" s="344" t="s">
        <v>327</v>
      </c>
      <c r="B8" s="344"/>
      <c r="C8" s="344"/>
      <c r="D8" s="344"/>
      <c r="E8" s="221"/>
    </row>
    <row r="9" spans="1:8" x14ac:dyDescent="0.2">
      <c r="A9" s="222"/>
      <c r="B9" s="222"/>
      <c r="C9" s="222"/>
      <c r="D9" s="222"/>
      <c r="E9" s="221"/>
    </row>
    <row r="10" spans="1:8" ht="14.25" customHeight="1" x14ac:dyDescent="0.2">
      <c r="A10" s="222"/>
      <c r="B10" s="223"/>
      <c r="C10" s="223"/>
      <c r="D10" s="223"/>
      <c r="E10" s="223"/>
      <c r="F10" s="223"/>
      <c r="G10" s="223"/>
      <c r="H10" s="223"/>
    </row>
    <row r="11" spans="1:8" x14ac:dyDescent="0.2">
      <c r="A11" s="222"/>
      <c r="B11" s="222"/>
      <c r="C11" s="222"/>
      <c r="D11" s="222"/>
      <c r="E11" s="221"/>
    </row>
    <row r="12" spans="1:8" x14ac:dyDescent="0.2">
      <c r="A12" s="222"/>
      <c r="B12" s="222"/>
      <c r="C12" s="222"/>
      <c r="D12" s="222"/>
      <c r="E12" s="221"/>
    </row>
    <row r="13" spans="1:8" x14ac:dyDescent="0.2">
      <c r="A13" s="222"/>
      <c r="B13" s="222"/>
      <c r="C13" s="222"/>
      <c r="D13" s="222"/>
      <c r="E13" s="221"/>
    </row>
  </sheetData>
  <mergeCells count="3">
    <mergeCell ref="A6:F6"/>
    <mergeCell ref="A7:D7"/>
    <mergeCell ref="A8:D8"/>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7"/>
  <sheetViews>
    <sheetView topLeftCell="A10" zoomScaleNormal="100" workbookViewId="0">
      <selection activeCell="A23" sqref="A23"/>
    </sheetView>
  </sheetViews>
  <sheetFormatPr baseColWidth="10" defaultRowHeight="12" x14ac:dyDescent="0.2"/>
  <cols>
    <col min="1" max="1" width="17.42578125" style="191" customWidth="1"/>
    <col min="2" max="2" width="34.5703125" style="191" customWidth="1"/>
    <col min="3" max="3" width="26.140625" style="191" customWidth="1"/>
    <col min="4" max="4" width="11.42578125" style="191"/>
    <col min="5" max="5" width="13.5703125" style="191" bestFit="1" customWidth="1"/>
    <col min="6" max="16384" width="11.42578125" style="191"/>
  </cols>
  <sheetData>
    <row r="1" spans="1:5" x14ac:dyDescent="0.2">
      <c r="A1" s="349" t="s">
        <v>322</v>
      </c>
      <c r="B1" s="349"/>
      <c r="C1" s="349"/>
      <c r="D1" s="349"/>
      <c r="E1" s="349"/>
    </row>
    <row r="2" spans="1:5" ht="12.75" thickBot="1" x14ac:dyDescent="0.25"/>
    <row r="3" spans="1:5" ht="48" customHeight="1" thickBot="1" x14ac:dyDescent="0.25">
      <c r="A3" s="350"/>
      <c r="B3" s="351"/>
      <c r="C3" s="192" t="s">
        <v>274</v>
      </c>
      <c r="D3" s="193" t="s">
        <v>266</v>
      </c>
      <c r="E3" s="194" t="s">
        <v>267</v>
      </c>
    </row>
    <row r="4" spans="1:5" ht="12.75" thickBot="1" x14ac:dyDescent="0.25">
      <c r="A4" s="195"/>
      <c r="B4" s="196" t="s">
        <v>275</v>
      </c>
      <c r="C4" s="197">
        <v>360</v>
      </c>
      <c r="D4" s="197">
        <v>91</v>
      </c>
      <c r="E4" s="274">
        <f>D4/C4*100</f>
        <v>25.277777777777779</v>
      </c>
    </row>
    <row r="5" spans="1:5" ht="36.75" thickBot="1" x14ac:dyDescent="0.25">
      <c r="A5" s="352" t="s">
        <v>276</v>
      </c>
      <c r="B5" s="198" t="s">
        <v>277</v>
      </c>
      <c r="C5" s="199">
        <v>359</v>
      </c>
      <c r="D5" s="199">
        <v>152</v>
      </c>
      <c r="E5" s="276">
        <f>D5/C5*100</f>
        <v>42.33983286908078</v>
      </c>
    </row>
    <row r="6" spans="1:5" x14ac:dyDescent="0.2">
      <c r="A6" s="352"/>
      <c r="B6" s="353" t="s">
        <v>278</v>
      </c>
      <c r="C6" s="355">
        <v>719</v>
      </c>
      <c r="D6" s="355">
        <v>243</v>
      </c>
      <c r="E6" s="357">
        <f>D6/C6*100</f>
        <v>33.796940194714878</v>
      </c>
    </row>
    <row r="7" spans="1:5" ht="12.75" thickBot="1" x14ac:dyDescent="0.25">
      <c r="A7" s="352"/>
      <c r="B7" s="354"/>
      <c r="C7" s="356"/>
      <c r="D7" s="356"/>
      <c r="E7" s="358"/>
    </row>
    <row r="8" spans="1:5" ht="36.75" thickBot="1" x14ac:dyDescent="0.25">
      <c r="A8" s="352"/>
      <c r="B8" s="196" t="s">
        <v>279</v>
      </c>
      <c r="C8" s="197">
        <v>761</v>
      </c>
      <c r="D8" s="197">
        <v>195</v>
      </c>
      <c r="E8" s="274">
        <f>D8/C8*100</f>
        <v>25.624178712220765</v>
      </c>
    </row>
    <row r="9" spans="1:5" ht="26.25" thickBot="1" x14ac:dyDescent="0.25">
      <c r="A9" s="352"/>
      <c r="B9" s="200" t="s">
        <v>280</v>
      </c>
      <c r="C9" s="201">
        <v>761</v>
      </c>
      <c r="D9" s="201">
        <v>195</v>
      </c>
      <c r="E9" s="277">
        <f>D9/C9*100</f>
        <v>25.624178712220765</v>
      </c>
    </row>
    <row r="10" spans="1:5" ht="12.75" thickBot="1" x14ac:dyDescent="0.25">
      <c r="A10" s="352"/>
      <c r="B10" s="202" t="s">
        <v>281</v>
      </c>
      <c r="C10" s="203">
        <v>1480</v>
      </c>
      <c r="D10" s="203">
        <v>438</v>
      </c>
      <c r="E10" s="278">
        <f>D10/C10*100</f>
        <v>29.594594594594593</v>
      </c>
    </row>
    <row r="11" spans="1:5" ht="12.75" thickBot="1" x14ac:dyDescent="0.25">
      <c r="A11" s="204"/>
      <c r="B11" s="198" t="s">
        <v>282</v>
      </c>
      <c r="C11" s="199">
        <v>14</v>
      </c>
      <c r="D11" s="199">
        <v>14</v>
      </c>
      <c r="E11" s="275">
        <v>100</v>
      </c>
    </row>
    <row r="12" spans="1:5" ht="24.75" thickBot="1" x14ac:dyDescent="0.25">
      <c r="A12" s="204"/>
      <c r="B12" s="196" t="s">
        <v>283</v>
      </c>
      <c r="C12" s="197">
        <v>34</v>
      </c>
      <c r="D12" s="197">
        <v>16</v>
      </c>
      <c r="E12" s="274">
        <f t="shared" ref="E12:E21" si="0">D12/C12*100</f>
        <v>47.058823529411761</v>
      </c>
    </row>
    <row r="13" spans="1:5" ht="14.25" thickBot="1" x14ac:dyDescent="0.25">
      <c r="A13" s="204"/>
      <c r="B13" s="202" t="s">
        <v>284</v>
      </c>
      <c r="C13" s="203">
        <v>48</v>
      </c>
      <c r="D13" s="203">
        <v>30</v>
      </c>
      <c r="E13" s="273">
        <f t="shared" si="0"/>
        <v>62.5</v>
      </c>
    </row>
    <row r="14" spans="1:5" ht="24.75" thickBot="1" x14ac:dyDescent="0.25">
      <c r="A14" s="204" t="s">
        <v>285</v>
      </c>
      <c r="B14" s="196" t="s">
        <v>286</v>
      </c>
      <c r="C14" s="197">
        <v>284</v>
      </c>
      <c r="D14" s="197">
        <v>94</v>
      </c>
      <c r="E14" s="274">
        <f t="shared" si="0"/>
        <v>33.098591549295776</v>
      </c>
    </row>
    <row r="15" spans="1:5" ht="24.75" thickBot="1" x14ac:dyDescent="0.25">
      <c r="A15" s="205"/>
      <c r="B15" s="198" t="s">
        <v>287</v>
      </c>
      <c r="C15" s="199">
        <v>95</v>
      </c>
      <c r="D15" s="199">
        <v>50</v>
      </c>
      <c r="E15" s="276">
        <f t="shared" si="0"/>
        <v>52.631578947368418</v>
      </c>
    </row>
    <row r="16" spans="1:5" ht="26.25" thickBot="1" x14ac:dyDescent="0.25">
      <c r="A16" s="205"/>
      <c r="B16" s="202" t="s">
        <v>280</v>
      </c>
      <c r="C16" s="203">
        <v>379</v>
      </c>
      <c r="D16" s="203">
        <v>144</v>
      </c>
      <c r="E16" s="278">
        <f t="shared" si="0"/>
        <v>37.994722955145114</v>
      </c>
    </row>
    <row r="17" spans="1:5" ht="12.75" thickBot="1" x14ac:dyDescent="0.25">
      <c r="A17" s="206"/>
      <c r="B17" s="200" t="s">
        <v>288</v>
      </c>
      <c r="C17" s="201">
        <v>427</v>
      </c>
      <c r="D17" s="201">
        <v>174</v>
      </c>
      <c r="E17" s="279">
        <f t="shared" si="0"/>
        <v>40.749414519906324</v>
      </c>
    </row>
    <row r="18" spans="1:5" ht="12.75" thickBot="1" x14ac:dyDescent="0.25">
      <c r="A18" s="345" t="s">
        <v>289</v>
      </c>
      <c r="B18" s="196" t="s">
        <v>290</v>
      </c>
      <c r="C18" s="197">
        <v>719</v>
      </c>
      <c r="D18" s="197">
        <v>243</v>
      </c>
      <c r="E18" s="274">
        <f t="shared" si="0"/>
        <v>33.796940194714878</v>
      </c>
    </row>
    <row r="19" spans="1:5" ht="12.75" thickBot="1" x14ac:dyDescent="0.25">
      <c r="A19" s="346"/>
      <c r="B19" s="196" t="s">
        <v>291</v>
      </c>
      <c r="C19" s="197">
        <v>48</v>
      </c>
      <c r="D19" s="197">
        <v>30</v>
      </c>
      <c r="E19" s="272">
        <f t="shared" si="0"/>
        <v>62.5</v>
      </c>
    </row>
    <row r="20" spans="1:5" ht="24.75" thickBot="1" x14ac:dyDescent="0.25">
      <c r="A20" s="346"/>
      <c r="B20" s="198" t="s">
        <v>292</v>
      </c>
      <c r="C20" s="199">
        <v>1140</v>
      </c>
      <c r="D20" s="199">
        <v>339</v>
      </c>
      <c r="E20" s="276">
        <f t="shared" si="0"/>
        <v>29.736842105263158</v>
      </c>
    </row>
    <row r="21" spans="1:5" ht="12.75" thickBot="1" x14ac:dyDescent="0.25">
      <c r="A21" s="347"/>
      <c r="B21" s="207" t="s">
        <v>38</v>
      </c>
      <c r="C21" s="208">
        <v>1907</v>
      </c>
      <c r="D21" s="208">
        <v>612</v>
      </c>
      <c r="E21" s="280">
        <f t="shared" si="0"/>
        <v>32.092291557420033</v>
      </c>
    </row>
    <row r="23" spans="1:5" x14ac:dyDescent="0.2">
      <c r="A23" s="209" t="s">
        <v>328</v>
      </c>
    </row>
    <row r="24" spans="1:5" ht="16.5" customHeight="1" x14ac:dyDescent="0.2">
      <c r="A24" s="210"/>
    </row>
    <row r="25" spans="1:5" ht="36" customHeight="1" x14ac:dyDescent="0.2">
      <c r="A25" s="348" t="s">
        <v>293</v>
      </c>
      <c r="B25" s="348"/>
      <c r="C25" s="348"/>
      <c r="D25" s="348"/>
      <c r="E25" s="348"/>
    </row>
    <row r="26" spans="1:5" ht="36" customHeight="1" x14ac:dyDescent="0.2">
      <c r="A26" s="348" t="s">
        <v>294</v>
      </c>
      <c r="B26" s="348"/>
      <c r="C26" s="348"/>
      <c r="D26" s="348"/>
      <c r="E26" s="348"/>
    </row>
    <row r="27" spans="1:5" ht="36" customHeight="1" x14ac:dyDescent="0.2">
      <c r="A27" s="348" t="s">
        <v>295</v>
      </c>
      <c r="B27" s="348"/>
      <c r="C27" s="348"/>
      <c r="D27" s="348"/>
      <c r="E27" s="348"/>
    </row>
  </sheetData>
  <mergeCells count="11">
    <mergeCell ref="E6:E7"/>
    <mergeCell ref="A18:A21"/>
    <mergeCell ref="A25:E25"/>
    <mergeCell ref="A26:E26"/>
    <mergeCell ref="A27:E27"/>
    <mergeCell ref="A1:E1"/>
    <mergeCell ref="A3:B3"/>
    <mergeCell ref="A5:A10"/>
    <mergeCell ref="B6:B7"/>
    <mergeCell ref="C6:C7"/>
    <mergeCell ref="D6:D7"/>
  </mergeCells>
  <pageMargins left="0.7" right="0.7" top="0.75" bottom="0.75" header="0.3" footer="0.3"/>
  <pageSetup paperSize="9" scale="8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0"/>
  <sheetViews>
    <sheetView zoomScale="85" zoomScaleNormal="85" workbookViewId="0">
      <selection activeCell="F19" sqref="F19"/>
    </sheetView>
  </sheetViews>
  <sheetFormatPr baseColWidth="10" defaultRowHeight="12.75" x14ac:dyDescent="0.2"/>
  <cols>
    <col min="2" max="2" width="52.85546875" customWidth="1"/>
  </cols>
  <sheetData>
    <row r="1" spans="1:6" ht="33" customHeight="1" thickBot="1" x14ac:dyDescent="0.25">
      <c r="A1" s="361" t="s">
        <v>319</v>
      </c>
      <c r="B1" s="361"/>
      <c r="C1" s="361"/>
      <c r="D1" s="361"/>
      <c r="E1" s="361"/>
    </row>
    <row r="2" spans="1:6" ht="15.75" thickBot="1" x14ac:dyDescent="0.25">
      <c r="A2" s="224"/>
      <c r="B2" s="225"/>
      <c r="C2" s="362" t="s">
        <v>299</v>
      </c>
      <c r="D2" s="364" t="s">
        <v>300</v>
      </c>
      <c r="E2" s="364" t="s">
        <v>301</v>
      </c>
    </row>
    <row r="3" spans="1:6" ht="36" customHeight="1" thickBot="1" x14ac:dyDescent="0.25">
      <c r="A3" s="226" t="s">
        <v>302</v>
      </c>
      <c r="B3" s="226" t="s">
        <v>303</v>
      </c>
      <c r="C3" s="363"/>
      <c r="D3" s="365"/>
      <c r="E3" s="365"/>
    </row>
    <row r="4" spans="1:6" ht="13.5" thickBot="1" x14ac:dyDescent="0.25">
      <c r="A4" s="227" t="s">
        <v>304</v>
      </c>
      <c r="B4" s="228" t="s">
        <v>275</v>
      </c>
      <c r="C4" s="229">
        <v>11</v>
      </c>
      <c r="D4" s="229">
        <v>1</v>
      </c>
      <c r="E4" s="230">
        <v>9.1</v>
      </c>
      <c r="F4" s="7"/>
    </row>
    <row r="5" spans="1:6" ht="23.25" thickBot="1" x14ac:dyDescent="0.25">
      <c r="A5" s="227"/>
      <c r="B5" s="231" t="s">
        <v>277</v>
      </c>
      <c r="C5" s="232">
        <v>35</v>
      </c>
      <c r="D5" s="232">
        <v>2</v>
      </c>
      <c r="E5" s="233">
        <v>5.7</v>
      </c>
      <c r="F5" s="7"/>
    </row>
    <row r="6" spans="1:6" ht="23.25" thickBot="1" x14ac:dyDescent="0.25">
      <c r="A6" s="227"/>
      <c r="B6" s="234" t="s">
        <v>279</v>
      </c>
      <c r="C6" s="235">
        <v>28</v>
      </c>
      <c r="D6" s="235">
        <v>4</v>
      </c>
      <c r="E6" s="236">
        <v>14.3</v>
      </c>
      <c r="F6" s="7"/>
    </row>
    <row r="7" spans="1:6" ht="23.25" thickBot="1" x14ac:dyDescent="0.25">
      <c r="A7" s="366" t="s">
        <v>305</v>
      </c>
      <c r="B7" s="231" t="s">
        <v>306</v>
      </c>
      <c r="C7" s="232">
        <v>6</v>
      </c>
      <c r="D7" s="232">
        <v>6</v>
      </c>
      <c r="E7" s="233">
        <v>100</v>
      </c>
      <c r="F7" s="7"/>
    </row>
    <row r="8" spans="1:6" ht="13.5" thickBot="1" x14ac:dyDescent="0.25">
      <c r="A8" s="366"/>
      <c r="B8" s="234" t="s">
        <v>287</v>
      </c>
      <c r="C8" s="235">
        <v>7</v>
      </c>
      <c r="D8" s="235">
        <v>2</v>
      </c>
      <c r="E8" s="236">
        <v>28.6</v>
      </c>
      <c r="F8" s="7"/>
    </row>
    <row r="9" spans="1:6" ht="23.25" thickBot="1" x14ac:dyDescent="0.25">
      <c r="A9" s="367"/>
      <c r="B9" s="231" t="s">
        <v>307</v>
      </c>
      <c r="C9" s="232">
        <v>2</v>
      </c>
      <c r="D9" s="232">
        <v>1</v>
      </c>
      <c r="E9" s="232">
        <v>50</v>
      </c>
    </row>
    <row r="10" spans="1:6" x14ac:dyDescent="0.2">
      <c r="A10" s="359" t="s">
        <v>329</v>
      </c>
      <c r="B10" s="360"/>
      <c r="C10" s="360"/>
      <c r="D10" s="360"/>
      <c r="E10" s="360"/>
    </row>
  </sheetData>
  <mergeCells count="6">
    <mergeCell ref="A10:E10"/>
    <mergeCell ref="A1:E1"/>
    <mergeCell ref="C2:C3"/>
    <mergeCell ref="D2:D3"/>
    <mergeCell ref="E2:E3"/>
    <mergeCell ref="A7:A9"/>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F107"/>
  <sheetViews>
    <sheetView topLeftCell="A34" zoomScaleNormal="100" workbookViewId="0">
      <selection activeCell="A38" sqref="A38"/>
    </sheetView>
  </sheetViews>
  <sheetFormatPr baseColWidth="10" defaultRowHeight="12.75" x14ac:dyDescent="0.2"/>
  <cols>
    <col min="1" max="1" width="19.5703125" customWidth="1"/>
    <col min="2" max="2" width="31.140625" customWidth="1"/>
    <col min="3" max="3" width="20.85546875" customWidth="1"/>
    <col min="4" max="4" width="34" customWidth="1"/>
  </cols>
  <sheetData>
    <row r="1" spans="1:4" x14ac:dyDescent="0.2">
      <c r="A1" s="135" t="s">
        <v>320</v>
      </c>
    </row>
    <row r="2" spans="1:4" ht="13.5" thickBot="1" x14ac:dyDescent="0.25"/>
    <row r="3" spans="1:4" ht="38.25" customHeight="1" x14ac:dyDescent="0.2">
      <c r="A3" s="368" t="s">
        <v>161</v>
      </c>
      <c r="B3" s="370" t="s">
        <v>162</v>
      </c>
      <c r="C3" s="370" t="s">
        <v>163</v>
      </c>
      <c r="D3" s="372" t="s">
        <v>164</v>
      </c>
    </row>
    <row r="4" spans="1:4" ht="37.5" customHeight="1" thickBot="1" x14ac:dyDescent="0.25">
      <c r="A4" s="369"/>
      <c r="B4" s="371"/>
      <c r="C4" s="371"/>
      <c r="D4" s="373"/>
    </row>
    <row r="5" spans="1:4" ht="13.5" thickBot="1" x14ac:dyDescent="0.25">
      <c r="A5" s="167" t="s">
        <v>165</v>
      </c>
      <c r="B5" s="168">
        <v>0.18888888888888888</v>
      </c>
      <c r="C5" s="168">
        <v>0.25185185185185183</v>
      </c>
      <c r="D5" s="169">
        <v>0.54411764705882348</v>
      </c>
    </row>
    <row r="6" spans="1:4" ht="13.5" thickBot="1" x14ac:dyDescent="0.25">
      <c r="A6" s="170" t="s">
        <v>166</v>
      </c>
      <c r="B6" s="171">
        <v>0.1875</v>
      </c>
      <c r="C6" s="171">
        <v>0.2013888888888889</v>
      </c>
      <c r="D6" s="172">
        <v>0.72413793103448276</v>
      </c>
    </row>
    <row r="7" spans="1:4" ht="13.5" thickBot="1" x14ac:dyDescent="0.25">
      <c r="A7" s="167" t="s">
        <v>167</v>
      </c>
      <c r="B7" s="168">
        <v>0.21666666666666667</v>
      </c>
      <c r="C7" s="168">
        <v>5.5555555555555552E-2</v>
      </c>
      <c r="D7" s="169">
        <v>1.7</v>
      </c>
    </row>
    <row r="8" spans="1:4" ht="13.5" thickBot="1" x14ac:dyDescent="0.25">
      <c r="A8" s="170" t="s">
        <v>168</v>
      </c>
      <c r="B8" s="171">
        <v>2.59375</v>
      </c>
      <c r="C8" s="171">
        <v>0.40625</v>
      </c>
      <c r="D8" s="172">
        <v>2</v>
      </c>
    </row>
    <row r="9" spans="1:4" ht="13.5" thickBot="1" x14ac:dyDescent="0.25">
      <c r="A9" s="167" t="s">
        <v>169</v>
      </c>
      <c r="B9" s="168">
        <v>1.711111111111111</v>
      </c>
      <c r="C9" s="168">
        <v>0.41111111111111109</v>
      </c>
      <c r="D9" s="169">
        <v>1.2702702702702702</v>
      </c>
    </row>
    <row r="10" spans="1:4" ht="13.5" thickBot="1" x14ac:dyDescent="0.25">
      <c r="A10" s="170" t="s">
        <v>170</v>
      </c>
      <c r="B10" s="171">
        <v>3.074074074074074</v>
      </c>
      <c r="C10" s="171">
        <v>0.55555555555555558</v>
      </c>
      <c r="D10" s="172">
        <v>0.8</v>
      </c>
    </row>
    <row r="11" spans="1:4" ht="13.5" thickBot="1" x14ac:dyDescent="0.25">
      <c r="A11" s="167" t="s">
        <v>171</v>
      </c>
      <c r="B11" s="168">
        <v>0.34615384615384615</v>
      </c>
      <c r="C11" s="168">
        <v>0.23076923076923078</v>
      </c>
      <c r="D11" s="169">
        <v>1.0833333333333333</v>
      </c>
    </row>
    <row r="12" spans="1:4" ht="13.5" thickBot="1" x14ac:dyDescent="0.25">
      <c r="A12" s="170" t="s">
        <v>172</v>
      </c>
      <c r="B12" s="171">
        <v>2.1304347826086958</v>
      </c>
      <c r="C12" s="171">
        <v>0.73913043478260865</v>
      </c>
      <c r="D12" s="172">
        <v>1.0588235294117647</v>
      </c>
    </row>
    <row r="13" spans="1:4" ht="13.5" thickBot="1" x14ac:dyDescent="0.25">
      <c r="A13" s="167" t="s">
        <v>173</v>
      </c>
      <c r="B13" s="168">
        <v>1.0555555555555556</v>
      </c>
      <c r="C13" s="168">
        <v>0.3611111111111111</v>
      </c>
      <c r="D13" s="169">
        <v>1.1538461538461537</v>
      </c>
    </row>
    <row r="14" spans="1:4" ht="13.5" thickBot="1" x14ac:dyDescent="0.25">
      <c r="A14" s="170" t="s">
        <v>174</v>
      </c>
      <c r="B14" s="171">
        <v>1.3723404255319149</v>
      </c>
      <c r="C14" s="171">
        <v>0.43617021276595747</v>
      </c>
      <c r="D14" s="172">
        <v>1.0975609756097562</v>
      </c>
    </row>
    <row r="15" spans="1:4" ht="13.5" thickBot="1" x14ac:dyDescent="0.25">
      <c r="A15" s="167" t="s">
        <v>175</v>
      </c>
      <c r="B15" s="168">
        <v>2.3076923076923075</v>
      </c>
      <c r="C15" s="168">
        <v>0.53846153846153844</v>
      </c>
      <c r="D15" s="169">
        <v>1.6428571428571428</v>
      </c>
    </row>
    <row r="16" spans="1:4" ht="13.5" thickBot="1" x14ac:dyDescent="0.25">
      <c r="A16" s="170" t="s">
        <v>176</v>
      </c>
      <c r="B16" s="171">
        <v>5.8292682926829267</v>
      </c>
      <c r="C16" s="171">
        <v>0.63414634146341464</v>
      </c>
      <c r="D16" s="172">
        <v>0.69230769230769229</v>
      </c>
    </row>
    <row r="17" spans="1:4" ht="13.5" thickBot="1" x14ac:dyDescent="0.25">
      <c r="A17" s="167" t="s">
        <v>177</v>
      </c>
      <c r="B17" s="168">
        <v>0.82014388489208634</v>
      </c>
      <c r="C17" s="168">
        <v>0.27577937649880097</v>
      </c>
      <c r="D17" s="169">
        <v>1</v>
      </c>
    </row>
    <row r="18" spans="1:4" ht="13.5" thickBot="1" x14ac:dyDescent="0.25">
      <c r="A18" s="170" t="s">
        <v>178</v>
      </c>
      <c r="B18" s="171">
        <v>9.2121212121212128</v>
      </c>
      <c r="C18" s="171">
        <v>0.54545454545454541</v>
      </c>
      <c r="D18" s="172">
        <v>1</v>
      </c>
    </row>
    <row r="19" spans="1:4" ht="13.5" thickBot="1" x14ac:dyDescent="0.25">
      <c r="A19" s="167" t="s">
        <v>179</v>
      </c>
      <c r="B19" s="168">
        <v>0.73809523809523814</v>
      </c>
      <c r="C19" s="168">
        <v>0.33333333333333331</v>
      </c>
      <c r="D19" s="169">
        <v>0.6428571428571429</v>
      </c>
    </row>
    <row r="20" spans="1:4" ht="13.5" thickBot="1" x14ac:dyDescent="0.25">
      <c r="A20" s="170" t="s">
        <v>180</v>
      </c>
      <c r="B20" s="171">
        <v>0.77027027027027029</v>
      </c>
      <c r="C20" s="171">
        <v>0.24324324324324326</v>
      </c>
      <c r="D20" s="172">
        <v>1.4444444444444444</v>
      </c>
    </row>
    <row r="21" spans="1:4" ht="13.5" thickBot="1" x14ac:dyDescent="0.25">
      <c r="A21" s="167" t="s">
        <v>181</v>
      </c>
      <c r="B21" s="168">
        <v>8.8260869565217384</v>
      </c>
      <c r="C21" s="168">
        <v>0.56521739130434778</v>
      </c>
      <c r="D21" s="169">
        <v>1.1153846153846154</v>
      </c>
    </row>
    <row r="22" spans="1:4" ht="13.5" thickBot="1" x14ac:dyDescent="0.25">
      <c r="A22" s="170" t="s">
        <v>182</v>
      </c>
      <c r="B22" s="171">
        <v>0.43877551020408162</v>
      </c>
      <c r="C22" s="171">
        <v>0.12244897959183673</v>
      </c>
      <c r="D22" s="172">
        <v>1.3333333333333333</v>
      </c>
    </row>
    <row r="23" spans="1:4" ht="13.5" thickBot="1" x14ac:dyDescent="0.25">
      <c r="A23" s="167" t="s">
        <v>183</v>
      </c>
      <c r="B23" s="168">
        <v>1.4571428571428571</v>
      </c>
      <c r="C23" s="168">
        <v>0.4</v>
      </c>
      <c r="D23" s="169">
        <v>1.2142857142857142</v>
      </c>
    </row>
    <row r="24" spans="1:4" ht="13.5" thickBot="1" x14ac:dyDescent="0.25">
      <c r="A24" s="170" t="s">
        <v>184</v>
      </c>
      <c r="B24" s="171">
        <v>6.8</v>
      </c>
      <c r="C24" s="171">
        <v>0.4</v>
      </c>
      <c r="D24" s="172">
        <v>6.5</v>
      </c>
    </row>
    <row r="25" spans="1:4" ht="13.5" thickBot="1" x14ac:dyDescent="0.25">
      <c r="A25" s="167" t="s">
        <v>185</v>
      </c>
      <c r="B25" s="168">
        <v>5.333333333333333</v>
      </c>
      <c r="C25" s="168">
        <v>0.54545454545454541</v>
      </c>
      <c r="D25" s="169">
        <v>1.6111111111111112</v>
      </c>
    </row>
    <row r="26" spans="1:4" ht="13.5" thickBot="1" x14ac:dyDescent="0.25">
      <c r="A26" s="170" t="s">
        <v>186</v>
      </c>
      <c r="B26" s="171">
        <v>2.1226415094339623</v>
      </c>
      <c r="C26" s="171">
        <v>0.30188679245283018</v>
      </c>
      <c r="D26" s="172">
        <v>1.125</v>
      </c>
    </row>
    <row r="27" spans="1:4" ht="13.5" thickBot="1" x14ac:dyDescent="0.25">
      <c r="A27" s="167" t="s">
        <v>187</v>
      </c>
      <c r="B27" s="168">
        <v>0.55813953488372092</v>
      </c>
      <c r="C27" s="168">
        <v>0.11627906976744186</v>
      </c>
      <c r="D27" s="169">
        <v>2.2000000000000002</v>
      </c>
    </row>
    <row r="28" spans="1:4" ht="13.5" thickBot="1" x14ac:dyDescent="0.25">
      <c r="A28" s="170" t="s">
        <v>188</v>
      </c>
      <c r="B28" s="171">
        <v>0.47115384615384615</v>
      </c>
      <c r="C28" s="171">
        <v>0.21153846153846154</v>
      </c>
      <c r="D28" s="172">
        <v>1.2272727272727273</v>
      </c>
    </row>
    <row r="29" spans="1:4" ht="13.5" thickBot="1" x14ac:dyDescent="0.25">
      <c r="A29" s="167" t="s">
        <v>189</v>
      </c>
      <c r="B29" s="168">
        <v>1.1836734693877551</v>
      </c>
      <c r="C29" s="168">
        <v>0.35714285714285715</v>
      </c>
      <c r="D29" s="169">
        <v>1.0571428571428572</v>
      </c>
    </row>
    <row r="30" spans="1:4" ht="13.5" thickBot="1" x14ac:dyDescent="0.25">
      <c r="A30" s="170" t="s">
        <v>190</v>
      </c>
      <c r="B30" s="171">
        <v>1.7</v>
      </c>
      <c r="C30" s="171">
        <v>0.7</v>
      </c>
      <c r="D30" s="172">
        <v>0.75</v>
      </c>
    </row>
    <row r="31" spans="1:4" ht="13.5" thickBot="1" x14ac:dyDescent="0.25">
      <c r="A31" s="167" t="s">
        <v>191</v>
      </c>
      <c r="B31" s="168">
        <v>5.2727272727272725</v>
      </c>
      <c r="C31" s="168">
        <v>0.66666666666666663</v>
      </c>
      <c r="D31" s="169">
        <v>1.2272727272727273</v>
      </c>
    </row>
    <row r="32" spans="1:4" ht="13.5" thickBot="1" x14ac:dyDescent="0.25">
      <c r="A32" s="170" t="s">
        <v>192</v>
      </c>
      <c r="B32" s="171">
        <v>0.29941860465116277</v>
      </c>
      <c r="C32" s="171">
        <v>0.19767441860465115</v>
      </c>
      <c r="D32" s="172">
        <v>0.48529411764705882</v>
      </c>
    </row>
    <row r="33" spans="1:6" ht="13.5" thickBot="1" x14ac:dyDescent="0.25">
      <c r="A33" s="167" t="s">
        <v>193</v>
      </c>
      <c r="B33" s="168">
        <v>0.28315412186379929</v>
      </c>
      <c r="C33" s="168">
        <v>0.18996415770609318</v>
      </c>
      <c r="D33" s="169">
        <v>0.60377358490566035</v>
      </c>
    </row>
    <row r="34" spans="1:6" ht="13.5" thickBot="1" x14ac:dyDescent="0.25">
      <c r="A34" s="170" t="s">
        <v>194</v>
      </c>
      <c r="B34" s="171">
        <v>0.26808510638297872</v>
      </c>
      <c r="C34" s="171">
        <v>8.5106382978723402E-2</v>
      </c>
      <c r="D34" s="172">
        <v>1.1000000000000001</v>
      </c>
    </row>
    <row r="35" spans="1:6" ht="13.5" thickBot="1" x14ac:dyDescent="0.25">
      <c r="A35" s="167" t="s">
        <v>195</v>
      </c>
      <c r="B35" s="168">
        <v>36.285714285714285</v>
      </c>
      <c r="C35" s="168">
        <v>1</v>
      </c>
      <c r="D35" s="169">
        <v>2.2857142857142856</v>
      </c>
    </row>
    <row r="36" spans="1:6" ht="13.5" thickBot="1" x14ac:dyDescent="0.25">
      <c r="A36" s="170" t="s">
        <v>196</v>
      </c>
      <c r="B36" s="171">
        <v>1.3191489361702127</v>
      </c>
      <c r="C36" s="171">
        <v>0.36170212765957449</v>
      </c>
      <c r="D36" s="172">
        <v>1.0588235294117647</v>
      </c>
    </row>
    <row r="37" spans="1:6" ht="13.5" thickBot="1" x14ac:dyDescent="0.25">
      <c r="A37" s="167" t="s">
        <v>197</v>
      </c>
      <c r="B37" s="168">
        <v>0.64912280701754388</v>
      </c>
      <c r="C37" s="168">
        <v>0.33333333333333331</v>
      </c>
      <c r="D37" s="169">
        <v>1.263157894736842</v>
      </c>
    </row>
    <row r="38" spans="1:6" ht="13.5" thickBot="1" x14ac:dyDescent="0.25">
      <c r="A38" s="170" t="s">
        <v>198</v>
      </c>
      <c r="B38" s="171">
        <v>3.8537735849056602</v>
      </c>
      <c r="C38" s="171">
        <v>0.28773584905660377</v>
      </c>
      <c r="D38" s="172">
        <v>2.098360655737705</v>
      </c>
    </row>
    <row r="39" spans="1:6" ht="13.5" thickBot="1" x14ac:dyDescent="0.25">
      <c r="A39" s="167" t="s">
        <v>199</v>
      </c>
      <c r="B39" s="168">
        <v>3.2459016393442623</v>
      </c>
      <c r="C39" s="168">
        <v>0.72131147540983609</v>
      </c>
      <c r="D39" s="169">
        <v>1.7954545454545454</v>
      </c>
    </row>
    <row r="40" spans="1:6" ht="13.5" thickBot="1" x14ac:dyDescent="0.25">
      <c r="A40" s="167" t="s">
        <v>200</v>
      </c>
      <c r="B40" s="168">
        <v>0.12727272727272726</v>
      </c>
      <c r="C40" s="168">
        <v>0.16</v>
      </c>
      <c r="D40" s="169">
        <v>1.0909090909090908</v>
      </c>
    </row>
    <row r="41" spans="1:6" ht="13.5" thickBot="1" x14ac:dyDescent="0.25">
      <c r="A41" s="167" t="s">
        <v>201</v>
      </c>
      <c r="B41" s="168">
        <v>0.6094420600858369</v>
      </c>
      <c r="C41" s="168">
        <v>0.26180257510729615</v>
      </c>
      <c r="D41" s="169">
        <v>1.2295081967213115</v>
      </c>
      <c r="F41" s="173"/>
    </row>
    <row r="42" spans="1:6" ht="13.5" thickBot="1" x14ac:dyDescent="0.25">
      <c r="A42" s="170" t="s">
        <v>202</v>
      </c>
      <c r="B42" s="171">
        <v>18</v>
      </c>
      <c r="C42" s="171">
        <v>1</v>
      </c>
      <c r="D42" s="172">
        <v>6.5</v>
      </c>
      <c r="F42" s="173"/>
    </row>
    <row r="43" spans="1:6" ht="13.5" thickBot="1" x14ac:dyDescent="0.25">
      <c r="A43" s="167" t="s">
        <v>203</v>
      </c>
      <c r="B43" s="168">
        <v>3.2992700729927007</v>
      </c>
      <c r="C43" s="168">
        <v>0.49635036496350365</v>
      </c>
      <c r="D43" s="169">
        <v>2.1176470588235294</v>
      </c>
      <c r="F43" s="173"/>
    </row>
    <row r="44" spans="1:6" ht="13.5" thickBot="1" x14ac:dyDescent="0.25">
      <c r="A44" s="170" t="s">
        <v>204</v>
      </c>
      <c r="B44" s="171">
        <v>8.3000000000000007</v>
      </c>
      <c r="C44" s="171">
        <v>0.6</v>
      </c>
      <c r="D44" s="172">
        <v>1</v>
      </c>
      <c r="F44" s="173"/>
    </row>
    <row r="45" spans="1:6" ht="13.5" thickBot="1" x14ac:dyDescent="0.25">
      <c r="A45" s="167" t="s">
        <v>205</v>
      </c>
      <c r="B45" s="168">
        <v>0.33333333333333331</v>
      </c>
      <c r="C45" s="168">
        <v>0.2857142857142857</v>
      </c>
      <c r="D45" s="169">
        <v>0.91666666666666663</v>
      </c>
      <c r="F45" s="173"/>
    </row>
    <row r="46" spans="1:6" ht="13.5" thickBot="1" x14ac:dyDescent="0.25">
      <c r="A46" s="170" t="s">
        <v>206</v>
      </c>
      <c r="B46" s="171">
        <v>12</v>
      </c>
      <c r="C46" s="171">
        <v>0.9</v>
      </c>
      <c r="D46" s="172">
        <v>1</v>
      </c>
      <c r="F46" s="173"/>
    </row>
    <row r="47" spans="1:6" ht="13.5" thickBot="1" x14ac:dyDescent="0.25">
      <c r="A47" s="167" t="s">
        <v>207</v>
      </c>
      <c r="B47" s="168">
        <v>0.65217391304347827</v>
      </c>
      <c r="C47" s="168">
        <v>0.34782608695652173</v>
      </c>
      <c r="D47" s="169">
        <v>1.5</v>
      </c>
      <c r="F47" s="173"/>
    </row>
    <row r="48" spans="1:6" ht="13.5" thickBot="1" x14ac:dyDescent="0.25">
      <c r="A48" s="170" t="s">
        <v>208</v>
      </c>
      <c r="B48" s="171">
        <v>5.1034482758620694</v>
      </c>
      <c r="C48" s="171">
        <v>0.44827586206896552</v>
      </c>
      <c r="D48" s="172">
        <v>1.6923076923076923</v>
      </c>
      <c r="F48" s="173"/>
    </row>
    <row r="49" spans="1:6" ht="13.5" thickBot="1" x14ac:dyDescent="0.25">
      <c r="A49" s="167" t="s">
        <v>209</v>
      </c>
      <c r="B49" s="168">
        <v>6</v>
      </c>
      <c r="C49" s="168">
        <v>0.52941176470588236</v>
      </c>
      <c r="D49" s="169">
        <v>1.4444444444444444</v>
      </c>
      <c r="F49" s="173"/>
    </row>
    <row r="50" spans="1:6" ht="13.5" thickBot="1" x14ac:dyDescent="0.25">
      <c r="A50" s="170" t="s">
        <v>210</v>
      </c>
      <c r="B50" s="171">
        <v>0.2768361581920904</v>
      </c>
      <c r="C50" s="171">
        <v>0.15254237288135594</v>
      </c>
      <c r="D50" s="172">
        <v>0.66666666666666663</v>
      </c>
      <c r="F50" s="173"/>
    </row>
    <row r="51" spans="1:6" ht="13.5" thickBot="1" x14ac:dyDescent="0.25">
      <c r="A51" s="167" t="s">
        <v>211</v>
      </c>
      <c r="B51" s="168">
        <v>0.1125879593432369</v>
      </c>
      <c r="C51" s="168">
        <v>0.16262705238467554</v>
      </c>
      <c r="D51" s="169">
        <v>0.56730769230769229</v>
      </c>
      <c r="F51" s="173"/>
    </row>
    <row r="52" spans="1:6" ht="13.5" thickBot="1" x14ac:dyDescent="0.25">
      <c r="A52" s="170" t="s">
        <v>212</v>
      </c>
      <c r="B52" s="171">
        <v>8.4347826086956523</v>
      </c>
      <c r="C52" s="171">
        <v>0.72463768115942029</v>
      </c>
      <c r="D52" s="172">
        <v>1.4</v>
      </c>
      <c r="F52" s="173"/>
    </row>
    <row r="53" spans="1:6" ht="13.5" thickBot="1" x14ac:dyDescent="0.25">
      <c r="A53" s="167" t="s">
        <v>213</v>
      </c>
      <c r="B53" s="168">
        <v>3.9065420560747666</v>
      </c>
      <c r="C53" s="168">
        <v>0.34579439252336447</v>
      </c>
      <c r="D53" s="169">
        <v>1.1351351351351351</v>
      </c>
      <c r="F53" s="173"/>
    </row>
    <row r="54" spans="1:6" ht="13.5" thickBot="1" x14ac:dyDescent="0.25">
      <c r="A54" s="170" t="s">
        <v>214</v>
      </c>
      <c r="B54" s="171">
        <v>1.2857142857142858</v>
      </c>
      <c r="C54" s="171">
        <v>0.31428571428571428</v>
      </c>
      <c r="D54" s="172">
        <v>0.90909090909090906</v>
      </c>
      <c r="F54" s="173"/>
    </row>
    <row r="55" spans="1:6" ht="13.5" thickBot="1" x14ac:dyDescent="0.25">
      <c r="A55" s="167" t="s">
        <v>215</v>
      </c>
      <c r="B55" s="168">
        <v>4.442622950819672</v>
      </c>
      <c r="C55" s="168">
        <v>0.39344262295081966</v>
      </c>
      <c r="D55" s="169">
        <v>1.0416666666666667</v>
      </c>
      <c r="F55" s="173"/>
    </row>
    <row r="56" spans="1:6" ht="13.5" thickBot="1" x14ac:dyDescent="0.25">
      <c r="A56" s="170" t="s">
        <v>216</v>
      </c>
      <c r="B56" s="171">
        <v>1.2451612903225806</v>
      </c>
      <c r="C56" s="171">
        <v>0.41290322580645161</v>
      </c>
      <c r="D56" s="172">
        <v>1.09375</v>
      </c>
      <c r="F56" s="173"/>
    </row>
    <row r="57" spans="1:6" ht="13.5" thickBot="1" x14ac:dyDescent="0.25">
      <c r="A57" s="167" t="s">
        <v>217</v>
      </c>
      <c r="B57" s="168">
        <v>2.5625</v>
      </c>
      <c r="C57" s="168">
        <v>0.75</v>
      </c>
      <c r="D57" s="169">
        <v>0.58333333333333337</v>
      </c>
      <c r="F57" s="173"/>
    </row>
    <row r="58" spans="1:6" ht="13.5" thickBot="1" x14ac:dyDescent="0.25">
      <c r="A58" s="170" t="s">
        <v>218</v>
      </c>
      <c r="B58" s="171">
        <v>1.8540145985401459</v>
      </c>
      <c r="C58" s="171">
        <v>0.18248175182481752</v>
      </c>
      <c r="D58" s="172">
        <v>1.4</v>
      </c>
    </row>
    <row r="59" spans="1:6" ht="13.5" thickBot="1" x14ac:dyDescent="0.25">
      <c r="A59" s="167" t="s">
        <v>219</v>
      </c>
      <c r="B59" s="168">
        <v>4.5652173913043477</v>
      </c>
      <c r="C59" s="168">
        <v>0.30434782608695654</v>
      </c>
      <c r="D59" s="169">
        <v>2.0714285714285716</v>
      </c>
    </row>
    <row r="60" spans="1:6" ht="13.5" thickBot="1" x14ac:dyDescent="0.25">
      <c r="A60" s="170" t="s">
        <v>220</v>
      </c>
      <c r="B60" s="171">
        <v>9.7866666666666671</v>
      </c>
      <c r="C60" s="171">
        <v>0.38666666666666666</v>
      </c>
      <c r="D60" s="172">
        <v>6.5172413793103452</v>
      </c>
    </row>
    <row r="61" spans="1:6" ht="13.5" thickBot="1" x14ac:dyDescent="0.25">
      <c r="A61" s="167" t="s">
        <v>221</v>
      </c>
      <c r="B61" s="168">
        <v>0.37860082304526749</v>
      </c>
      <c r="C61" s="168">
        <v>0.14814814814814814</v>
      </c>
      <c r="D61" s="169">
        <v>1.1388888888888888</v>
      </c>
    </row>
    <row r="62" spans="1:6" ht="13.5" thickBot="1" x14ac:dyDescent="0.25">
      <c r="A62" s="170" t="s">
        <v>222</v>
      </c>
      <c r="B62" s="171">
        <v>0.73195876288659789</v>
      </c>
      <c r="C62" s="171">
        <v>0.22680412371134021</v>
      </c>
      <c r="D62" s="172">
        <v>1.1818181818181819</v>
      </c>
    </row>
    <row r="63" spans="1:6" ht="13.5" thickBot="1" x14ac:dyDescent="0.25">
      <c r="A63" s="167" t="s">
        <v>223</v>
      </c>
      <c r="B63" s="168">
        <v>5</v>
      </c>
      <c r="C63" s="168">
        <v>0.58333333333333337</v>
      </c>
      <c r="D63" s="169">
        <v>2</v>
      </c>
    </row>
    <row r="64" spans="1:6" ht="13.5" thickBot="1" x14ac:dyDescent="0.25">
      <c r="A64" s="170" t="s">
        <v>224</v>
      </c>
      <c r="B64" s="171">
        <v>0.40666666666666668</v>
      </c>
      <c r="C64" s="171">
        <v>0.2</v>
      </c>
      <c r="D64" s="172">
        <v>1.0333333333333334</v>
      </c>
    </row>
    <row r="65" spans="1:4" ht="13.5" thickBot="1" x14ac:dyDescent="0.25">
      <c r="A65" s="167" t="s">
        <v>225</v>
      </c>
      <c r="B65" s="168">
        <v>1.3157894736842106</v>
      </c>
      <c r="C65" s="168">
        <v>0.47368421052631576</v>
      </c>
      <c r="D65" s="169">
        <v>1</v>
      </c>
    </row>
    <row r="66" spans="1:4" ht="13.5" thickBot="1" x14ac:dyDescent="0.25">
      <c r="A66" s="170" t="s">
        <v>226</v>
      </c>
      <c r="B66" s="171">
        <v>2.6567164179104479</v>
      </c>
      <c r="C66" s="171">
        <v>0.52238805970149249</v>
      </c>
      <c r="D66" s="172">
        <v>1.0571428571428572</v>
      </c>
    </row>
    <row r="67" spans="1:4" ht="13.5" thickBot="1" x14ac:dyDescent="0.25">
      <c r="A67" s="167" t="s">
        <v>227</v>
      </c>
      <c r="B67" s="168">
        <v>2.2884615384615383</v>
      </c>
      <c r="C67" s="168">
        <v>0.26923076923076922</v>
      </c>
      <c r="D67" s="169">
        <v>1</v>
      </c>
    </row>
    <row r="68" spans="1:4" ht="13.5" thickBot="1" x14ac:dyDescent="0.25">
      <c r="A68" s="170" t="s">
        <v>228</v>
      </c>
      <c r="B68" s="171">
        <v>1.2272727272727273</v>
      </c>
      <c r="C68" s="171">
        <v>0.25757575757575757</v>
      </c>
      <c r="D68" s="172">
        <v>1.2352941176470589</v>
      </c>
    </row>
    <row r="69" spans="1:4" ht="13.5" thickBot="1" x14ac:dyDescent="0.25">
      <c r="A69" s="167" t="s">
        <v>229</v>
      </c>
      <c r="B69" s="168">
        <v>3.1147540983606556</v>
      </c>
      <c r="C69" s="168">
        <v>0.75409836065573765</v>
      </c>
      <c r="D69" s="169">
        <v>1.4347826086956521</v>
      </c>
    </row>
    <row r="70" spans="1:4" ht="13.5" thickBot="1" x14ac:dyDescent="0.25">
      <c r="A70" s="170" t="s">
        <v>230</v>
      </c>
      <c r="B70" s="171">
        <v>0.75384615384615383</v>
      </c>
      <c r="C70" s="171">
        <v>0.36923076923076925</v>
      </c>
      <c r="D70" s="172">
        <v>0.375</v>
      </c>
    </row>
    <row r="71" spans="1:4" ht="13.5" thickBot="1" x14ac:dyDescent="0.25">
      <c r="A71" s="167" t="s">
        <v>231</v>
      </c>
      <c r="B71" s="168">
        <v>0.37864077669902912</v>
      </c>
      <c r="C71" s="168">
        <v>0.4563106796116505</v>
      </c>
      <c r="D71" s="169">
        <v>0.80851063829787229</v>
      </c>
    </row>
    <row r="72" spans="1:4" ht="13.5" thickBot="1" x14ac:dyDescent="0.25">
      <c r="A72" s="170" t="s">
        <v>232</v>
      </c>
      <c r="B72" s="171">
        <v>1.5</v>
      </c>
      <c r="C72" s="171">
        <v>0.6166666666666667</v>
      </c>
      <c r="D72" s="172">
        <v>1</v>
      </c>
    </row>
    <row r="73" spans="1:4" ht="13.5" thickBot="1" x14ac:dyDescent="0.25">
      <c r="A73" s="167" t="s">
        <v>233</v>
      </c>
      <c r="B73" s="168">
        <v>0.16981132075471697</v>
      </c>
      <c r="C73" s="168">
        <v>0.37735849056603776</v>
      </c>
      <c r="D73" s="169">
        <v>0.25</v>
      </c>
    </row>
    <row r="74" spans="1:4" ht="13.5" thickBot="1" x14ac:dyDescent="0.25">
      <c r="A74" s="170" t="s">
        <v>234</v>
      </c>
      <c r="B74" s="171">
        <v>9.1086956521739122</v>
      </c>
      <c r="C74" s="171">
        <v>0.45652173913043476</v>
      </c>
      <c r="D74" s="172">
        <v>1.2380952380952381</v>
      </c>
    </row>
    <row r="75" spans="1:4" ht="13.5" thickBot="1" x14ac:dyDescent="0.25">
      <c r="A75" s="167" t="s">
        <v>235</v>
      </c>
      <c r="B75" s="168">
        <v>0.94505494505494503</v>
      </c>
      <c r="C75" s="168">
        <v>0.37362637362637363</v>
      </c>
      <c r="D75" s="169">
        <v>1.2058823529411764</v>
      </c>
    </row>
    <row r="76" spans="1:4" ht="13.5" thickBot="1" x14ac:dyDescent="0.25">
      <c r="A76" s="170" t="s">
        <v>236</v>
      </c>
      <c r="B76" s="171">
        <v>0.36065573770491804</v>
      </c>
      <c r="C76" s="171">
        <v>0.13114754098360656</v>
      </c>
      <c r="D76" s="172">
        <v>1</v>
      </c>
    </row>
    <row r="77" spans="1:4" ht="13.5" thickBot="1" x14ac:dyDescent="0.25">
      <c r="A77" s="167" t="s">
        <v>237</v>
      </c>
      <c r="B77" s="168">
        <v>0.66141732283464572</v>
      </c>
      <c r="C77" s="168">
        <v>0.29133858267716534</v>
      </c>
      <c r="D77" s="169">
        <v>1.0540540540540539</v>
      </c>
    </row>
    <row r="78" spans="1:4" ht="13.5" thickBot="1" x14ac:dyDescent="0.25">
      <c r="A78" s="170" t="s">
        <v>238</v>
      </c>
      <c r="B78" s="171">
        <v>0.25344352617079891</v>
      </c>
      <c r="C78" s="171">
        <v>0.11570247933884298</v>
      </c>
      <c r="D78" s="172">
        <v>0.76190476190476186</v>
      </c>
    </row>
    <row r="79" spans="1:4" ht="13.5" thickBot="1" x14ac:dyDescent="0.25">
      <c r="A79" s="167" t="s">
        <v>239</v>
      </c>
      <c r="B79" s="168">
        <v>0.24</v>
      </c>
      <c r="C79" s="168">
        <v>0.10285714285714286</v>
      </c>
      <c r="D79" s="169">
        <v>0.55555555555555558</v>
      </c>
    </row>
    <row r="80" spans="1:4" ht="13.5" thickBot="1" x14ac:dyDescent="0.25">
      <c r="A80" s="170" t="s">
        <v>240</v>
      </c>
      <c r="B80" s="171">
        <v>0.73354231974921635</v>
      </c>
      <c r="C80" s="171">
        <v>0.11442006269592477</v>
      </c>
      <c r="D80" s="172">
        <v>1.3287671232876712</v>
      </c>
    </row>
    <row r="81" spans="1:4" ht="13.5" thickBot="1" x14ac:dyDescent="0.25">
      <c r="A81" s="167" t="s">
        <v>241</v>
      </c>
      <c r="B81" s="168">
        <v>1.3294117647058823</v>
      </c>
      <c r="C81" s="168">
        <v>0.61176470588235299</v>
      </c>
      <c r="D81" s="169">
        <v>0.44230769230769229</v>
      </c>
    </row>
    <row r="82" spans="1:4" ht="13.5" thickBot="1" x14ac:dyDescent="0.25">
      <c r="A82" s="170" t="s">
        <v>242</v>
      </c>
      <c r="B82" s="171">
        <v>27</v>
      </c>
      <c r="C82" s="171">
        <v>0.83333333333333337</v>
      </c>
      <c r="D82" s="172">
        <v>3.5</v>
      </c>
    </row>
    <row r="83" spans="1:4" ht="13.5" thickBot="1" x14ac:dyDescent="0.25">
      <c r="A83" s="167" t="s">
        <v>243</v>
      </c>
      <c r="B83" s="168">
        <v>48.333333333333336</v>
      </c>
      <c r="C83" s="168">
        <v>0.91666666666666663</v>
      </c>
      <c r="D83" s="169">
        <v>1.1818181818181819</v>
      </c>
    </row>
    <row r="84" spans="1:4" ht="13.5" thickBot="1" x14ac:dyDescent="0.25">
      <c r="A84" s="170" t="s">
        <v>244</v>
      </c>
      <c r="B84" s="171">
        <v>11.5</v>
      </c>
      <c r="C84" s="171">
        <v>0.88888888888888884</v>
      </c>
      <c r="D84" s="172">
        <v>0.875</v>
      </c>
    </row>
    <row r="85" spans="1:4" ht="13.5" thickBot="1" x14ac:dyDescent="0.25">
      <c r="A85" s="167" t="s">
        <v>245</v>
      </c>
      <c r="B85" s="168">
        <v>7.2033898305084749</v>
      </c>
      <c r="C85" s="168">
        <v>0.86440677966101698</v>
      </c>
      <c r="D85" s="169">
        <v>2.0392156862745097</v>
      </c>
    </row>
    <row r="86" spans="1:4" ht="13.5" thickBot="1" x14ac:dyDescent="0.25">
      <c r="A86" s="170" t="s">
        <v>246</v>
      </c>
      <c r="B86" s="171">
        <v>0.93055555555555558</v>
      </c>
      <c r="C86" s="171">
        <v>0.27546296296296297</v>
      </c>
      <c r="D86" s="172">
        <v>1.0504201680672269</v>
      </c>
    </row>
    <row r="87" spans="1:4" ht="13.5" thickBot="1" x14ac:dyDescent="0.25">
      <c r="A87" s="167" t="s">
        <v>247</v>
      </c>
      <c r="B87" s="168">
        <v>1.1973684210526316</v>
      </c>
      <c r="C87" s="168">
        <v>0.43421052631578949</v>
      </c>
      <c r="D87" s="169">
        <v>0.60606060606060608</v>
      </c>
    </row>
    <row r="88" spans="1:4" ht="13.5" thickBot="1" x14ac:dyDescent="0.25">
      <c r="A88" s="170" t="s">
        <v>248</v>
      </c>
      <c r="B88" s="171">
        <v>0.44705882352941179</v>
      </c>
      <c r="C88" s="171">
        <v>0.18823529411764706</v>
      </c>
      <c r="D88" s="172">
        <v>0.96875</v>
      </c>
    </row>
    <row r="89" spans="1:4" ht="13.5" thickBot="1" x14ac:dyDescent="0.25">
      <c r="A89" s="167" t="s">
        <v>249</v>
      </c>
      <c r="B89" s="168">
        <v>10.882352941176471</v>
      </c>
      <c r="C89" s="168">
        <v>0.58823529411764708</v>
      </c>
      <c r="D89" s="169">
        <v>1.9</v>
      </c>
    </row>
    <row r="90" spans="1:4" ht="13.5" thickBot="1" x14ac:dyDescent="0.25">
      <c r="A90" s="170" t="s">
        <v>250</v>
      </c>
      <c r="B90" s="171">
        <v>2.3217391304347825</v>
      </c>
      <c r="C90" s="171">
        <v>0.33043478260869563</v>
      </c>
      <c r="D90" s="172">
        <v>1.8947368421052631</v>
      </c>
    </row>
    <row r="91" spans="1:4" ht="13.5" thickBot="1" x14ac:dyDescent="0.25">
      <c r="A91" s="167" t="s">
        <v>251</v>
      </c>
      <c r="B91" s="168">
        <v>0.66711772665764546</v>
      </c>
      <c r="C91" s="168">
        <v>0.18944519621109607</v>
      </c>
      <c r="D91" s="169">
        <v>0.9285714285714286</v>
      </c>
    </row>
    <row r="92" spans="1:4" ht="13.5" thickBot="1" x14ac:dyDescent="0.25">
      <c r="A92" s="170" t="s">
        <v>252</v>
      </c>
      <c r="B92" s="171">
        <v>9.9909173478655768E-3</v>
      </c>
      <c r="C92" s="171">
        <v>0.14804722979109899</v>
      </c>
      <c r="D92" s="172">
        <v>0.11042944785276074</v>
      </c>
    </row>
    <row r="93" spans="1:4" ht="13.5" thickBot="1" x14ac:dyDescent="0.25">
      <c r="A93" s="167" t="s">
        <v>253</v>
      </c>
      <c r="B93" s="168">
        <v>4.117647058823529</v>
      </c>
      <c r="C93" s="168">
        <v>0.47058823529411764</v>
      </c>
      <c r="D93" s="169">
        <v>0.5</v>
      </c>
    </row>
    <row r="94" spans="1:4" ht="13.5" thickBot="1" x14ac:dyDescent="0.25">
      <c r="A94" s="170" t="s">
        <v>254</v>
      </c>
      <c r="B94" s="171">
        <v>2.4594594594594597</v>
      </c>
      <c r="C94" s="171">
        <v>0.56756756756756754</v>
      </c>
      <c r="D94" s="172">
        <v>1.5238095238095237</v>
      </c>
    </row>
    <row r="95" spans="1:4" ht="13.5" thickBot="1" x14ac:dyDescent="0.25">
      <c r="A95" s="167" t="s">
        <v>255</v>
      </c>
      <c r="B95" s="168">
        <v>0.65094339622641506</v>
      </c>
      <c r="C95" s="168">
        <v>0.26415094339622641</v>
      </c>
      <c r="D95" s="169">
        <v>1.4285714285714286</v>
      </c>
    </row>
    <row r="96" spans="1:4" ht="13.5" thickBot="1" x14ac:dyDescent="0.25">
      <c r="A96" s="170" t="s">
        <v>256</v>
      </c>
      <c r="B96" s="171">
        <v>0.76190476190476186</v>
      </c>
      <c r="C96" s="171">
        <v>0.52380952380952384</v>
      </c>
      <c r="D96" s="172">
        <v>0.63636363636363635</v>
      </c>
    </row>
    <row r="97" spans="1:4" ht="13.5" thickBot="1" x14ac:dyDescent="0.25">
      <c r="A97" s="167" t="s">
        <v>257</v>
      </c>
      <c r="B97" s="168">
        <v>0.25567620927936824</v>
      </c>
      <c r="C97" s="168">
        <v>0.15202369200394866</v>
      </c>
      <c r="D97" s="169">
        <v>0.52597402597402598</v>
      </c>
    </row>
    <row r="98" spans="1:4" ht="13.5" thickBot="1" x14ac:dyDescent="0.25">
      <c r="A98" s="170" t="s">
        <v>258</v>
      </c>
      <c r="B98" s="171">
        <v>0.14720194647201945</v>
      </c>
      <c r="C98" s="171">
        <v>0.16180048661800486</v>
      </c>
      <c r="D98" s="172">
        <v>0.59398496240601506</v>
      </c>
    </row>
    <row r="99" spans="1:4" ht="13.5" thickBot="1" x14ac:dyDescent="0.25">
      <c r="A99" s="167" t="s">
        <v>259</v>
      </c>
      <c r="B99" s="168">
        <v>5.9642857142857144</v>
      </c>
      <c r="C99" s="168">
        <v>0.5178571428571429</v>
      </c>
      <c r="D99" s="169">
        <v>2.896551724137931</v>
      </c>
    </row>
    <row r="100" spans="1:4" ht="13.5" thickBot="1" x14ac:dyDescent="0.25">
      <c r="A100" s="170" t="s">
        <v>260</v>
      </c>
      <c r="B100" s="171">
        <v>1.9733333333333334</v>
      </c>
      <c r="C100" s="171">
        <v>0.49333333333333335</v>
      </c>
      <c r="D100" s="172">
        <v>1</v>
      </c>
    </row>
    <row r="101" spans="1:4" ht="13.5" thickBot="1" x14ac:dyDescent="0.25">
      <c r="A101" s="167" t="s">
        <v>261</v>
      </c>
      <c r="B101" s="168">
        <v>4.833333333333333</v>
      </c>
      <c r="C101" s="168">
        <v>0.6428571428571429</v>
      </c>
      <c r="D101" s="169">
        <v>0.70370370370370372</v>
      </c>
    </row>
    <row r="102" spans="1:4" ht="13.5" thickBot="1" x14ac:dyDescent="0.25">
      <c r="A102" s="170" t="s">
        <v>262</v>
      </c>
      <c r="B102" s="171">
        <v>1.1509433962264151</v>
      </c>
      <c r="C102" s="171">
        <v>0.33962264150943394</v>
      </c>
      <c r="D102" s="172">
        <v>1.2222222222222223</v>
      </c>
    </row>
    <row r="103" spans="1:4" ht="13.5" thickBot="1" x14ac:dyDescent="0.25">
      <c r="A103" s="167" t="s">
        <v>263</v>
      </c>
      <c r="B103" s="168">
        <v>3.5625</v>
      </c>
      <c r="C103" s="168">
        <v>0.75</v>
      </c>
      <c r="D103" s="169">
        <v>2.3333333333333335</v>
      </c>
    </row>
    <row r="104" spans="1:4" ht="13.5" thickBot="1" x14ac:dyDescent="0.25">
      <c r="A104" s="170" t="s">
        <v>264</v>
      </c>
      <c r="B104" s="171">
        <v>0.20725388601036268</v>
      </c>
      <c r="C104" s="171">
        <v>8.8082901554404139E-2</v>
      </c>
      <c r="D104" s="172">
        <v>0.94117647058823528</v>
      </c>
    </row>
    <row r="105" spans="1:4" ht="13.5" thickBot="1" x14ac:dyDescent="0.25">
      <c r="A105" s="174" t="s">
        <v>265</v>
      </c>
      <c r="B105" s="175">
        <v>0.37926509186351703</v>
      </c>
      <c r="C105" s="175">
        <v>0.19816272965879264</v>
      </c>
      <c r="D105" s="176">
        <v>0.50331125827814571</v>
      </c>
    </row>
    <row r="107" spans="1:4" x14ac:dyDescent="0.2">
      <c r="A107" t="s">
        <v>323</v>
      </c>
    </row>
  </sheetData>
  <mergeCells count="4">
    <mergeCell ref="A3:A4"/>
    <mergeCell ref="B3:B4"/>
    <mergeCell ref="C3:C4"/>
    <mergeCell ref="D3:D4"/>
  </mergeCells>
  <printOptions horizontalCentered="1"/>
  <pageMargins left="0.70866141732283472" right="0.70866141732283472" top="0.74803149606299213" bottom="0.74803149606299213" header="0.31496062992125984" footer="0.31496062992125984"/>
  <pageSetup paperSize="9" scale="84" fitToHeight="2" orientation="portrait" r:id="rId1"/>
  <headerFoot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5"/>
  <sheetViews>
    <sheetView topLeftCell="A19" zoomScaleNormal="100" zoomScaleSheetLayoutView="85" workbookViewId="0">
      <selection activeCell="C37" sqref="C37"/>
    </sheetView>
  </sheetViews>
  <sheetFormatPr baseColWidth="10" defaultRowHeight="12.75" x14ac:dyDescent="0.2"/>
  <cols>
    <col min="1" max="1" width="8" style="19" customWidth="1"/>
    <col min="2" max="2" width="13.85546875" style="19" bestFit="1" customWidth="1"/>
    <col min="3" max="3" width="21.42578125" style="19" bestFit="1" customWidth="1"/>
    <col min="4" max="4" width="17.28515625" style="19" bestFit="1" customWidth="1"/>
    <col min="5" max="5" width="17" style="19" bestFit="1" customWidth="1"/>
    <col min="6" max="6" width="18.28515625" style="19" customWidth="1"/>
    <col min="7" max="16384" width="11.42578125" style="19"/>
  </cols>
  <sheetData>
    <row r="1" spans="1:6" s="22" customFormat="1" ht="27" customHeight="1" x14ac:dyDescent="0.2">
      <c r="A1" s="374" t="s">
        <v>321</v>
      </c>
      <c r="B1" s="374"/>
      <c r="C1" s="374"/>
      <c r="D1" s="374"/>
      <c r="E1" s="374"/>
      <c r="F1" s="374"/>
    </row>
    <row r="2" spans="1:6" s="22" customFormat="1" ht="89.25" x14ac:dyDescent="0.2">
      <c r="A2" s="48" t="s">
        <v>97</v>
      </c>
      <c r="B2" s="21" t="s">
        <v>28</v>
      </c>
      <c r="C2" s="21" t="s">
        <v>92</v>
      </c>
      <c r="D2" s="21" t="s">
        <v>93</v>
      </c>
      <c r="E2" s="21" t="s">
        <v>94</v>
      </c>
      <c r="F2" s="21" t="s">
        <v>95</v>
      </c>
    </row>
    <row r="3" spans="1:6" x14ac:dyDescent="0.2">
      <c r="A3" s="54">
        <v>1</v>
      </c>
      <c r="B3" s="50" t="s">
        <v>19</v>
      </c>
      <c r="C3" s="61">
        <v>2.4375</v>
      </c>
      <c r="D3" s="61">
        <v>1.7936507936507937</v>
      </c>
      <c r="E3" s="61">
        <v>61.301989150090421</v>
      </c>
      <c r="F3" s="42">
        <v>23.283582089552237</v>
      </c>
    </row>
    <row r="4" spans="1:6" x14ac:dyDescent="0.2">
      <c r="A4" s="54">
        <v>2</v>
      </c>
      <c r="B4" s="50" t="s">
        <v>29</v>
      </c>
      <c r="C4" s="61">
        <v>2.5681818181818183</v>
      </c>
      <c r="D4" s="61">
        <v>2.4312499999999999</v>
      </c>
      <c r="E4" s="61">
        <v>60.030864197530867</v>
      </c>
      <c r="F4" s="42">
        <v>41.282051282051277</v>
      </c>
    </row>
    <row r="5" spans="1:6" x14ac:dyDescent="0.2">
      <c r="A5" s="54">
        <v>3</v>
      </c>
      <c r="B5" s="50" t="s">
        <v>2</v>
      </c>
      <c r="C5" s="61">
        <v>1.1843971631205674</v>
      </c>
      <c r="D5" s="61">
        <v>1.6056338028169015</v>
      </c>
      <c r="E5" s="61">
        <v>41.758241758241759</v>
      </c>
      <c r="F5" s="42">
        <v>56.29139072847682</v>
      </c>
    </row>
    <row r="6" spans="1:6" x14ac:dyDescent="0.2">
      <c r="A6" s="54">
        <v>4</v>
      </c>
      <c r="B6" s="50" t="s">
        <v>3</v>
      </c>
      <c r="C6" s="61">
        <v>9.0120481927710845</v>
      </c>
      <c r="D6" s="61">
        <v>5.125</v>
      </c>
      <c r="E6" s="61">
        <v>78.72</v>
      </c>
      <c r="F6" s="42">
        <v>28.482972136222912</v>
      </c>
    </row>
    <row r="7" spans="1:6" x14ac:dyDescent="0.2">
      <c r="A7" s="54">
        <v>5</v>
      </c>
      <c r="B7" s="50" t="s">
        <v>4</v>
      </c>
      <c r="C7" s="61">
        <v>1.8313253012048192</v>
      </c>
      <c r="D7" s="61">
        <v>1.6233766233766234</v>
      </c>
      <c r="E7" s="61">
        <v>52.742616033755276</v>
      </c>
      <c r="F7" s="42">
        <v>46.551724137931032</v>
      </c>
    </row>
    <row r="8" spans="1:6" x14ac:dyDescent="0.2">
      <c r="A8" s="54">
        <v>6</v>
      </c>
      <c r="B8" s="50" t="s">
        <v>30</v>
      </c>
      <c r="C8" s="61">
        <v>2.778688524590164</v>
      </c>
      <c r="D8" s="61">
        <v>2.1904761904761907</v>
      </c>
      <c r="E8" s="61">
        <v>56.79012345679012</v>
      </c>
      <c r="F8" s="42">
        <v>44.537815126050425</v>
      </c>
    </row>
    <row r="9" spans="1:6" x14ac:dyDescent="0.2">
      <c r="A9" s="54">
        <v>7</v>
      </c>
      <c r="B9" s="50" t="s">
        <v>7</v>
      </c>
      <c r="C9" s="61">
        <v>0.56040268456375841</v>
      </c>
      <c r="D9" s="61">
        <v>0.81290322580645158</v>
      </c>
      <c r="E9" s="61">
        <v>33.333333333333329</v>
      </c>
      <c r="F9" s="42">
        <v>64.670658682634723</v>
      </c>
    </row>
    <row r="10" spans="1:6" x14ac:dyDescent="0.2">
      <c r="A10" s="54">
        <v>8</v>
      </c>
      <c r="B10" s="50" t="s">
        <v>8</v>
      </c>
      <c r="C10" s="61">
        <v>1.7057291666666667</v>
      </c>
      <c r="D10" s="61">
        <v>1.7040816326530612</v>
      </c>
      <c r="E10" s="61">
        <v>48.546511627906973</v>
      </c>
      <c r="F10" s="42">
        <v>54.59940652818991</v>
      </c>
    </row>
    <row r="11" spans="1:6" x14ac:dyDescent="0.2">
      <c r="A11" s="54">
        <v>9</v>
      </c>
      <c r="B11" s="50" t="s">
        <v>11</v>
      </c>
      <c r="C11" s="61">
        <v>0.6027131782945736</v>
      </c>
      <c r="D11" s="61">
        <v>0.93775933609958506</v>
      </c>
      <c r="E11" s="61">
        <v>22.645290581162325</v>
      </c>
      <c r="F11" s="42">
        <v>80.68669527896995</v>
      </c>
    </row>
    <row r="12" spans="1:6" x14ac:dyDescent="0.2">
      <c r="A12" s="54">
        <v>10</v>
      </c>
      <c r="B12" s="50" t="s">
        <v>13</v>
      </c>
      <c r="C12" s="61">
        <v>2.3142857142857145</v>
      </c>
      <c r="D12" s="61">
        <v>2.2919254658385095</v>
      </c>
      <c r="E12" s="61">
        <v>50.478796169630648</v>
      </c>
      <c r="F12" s="42">
        <v>46.522781774580338</v>
      </c>
    </row>
    <row r="13" spans="1:6" x14ac:dyDescent="0.2">
      <c r="A13" s="54">
        <v>11</v>
      </c>
      <c r="B13" s="50" t="s">
        <v>31</v>
      </c>
      <c r="C13" s="61">
        <v>7.2091503267973858</v>
      </c>
      <c r="D13" s="61">
        <v>3.7708333333333335</v>
      </c>
      <c r="E13" s="61">
        <v>69.348659003831415</v>
      </c>
      <c r="F13" s="42">
        <v>40.501792114695341</v>
      </c>
    </row>
    <row r="14" spans="1:6" x14ac:dyDescent="0.2">
      <c r="A14" s="54">
        <v>12</v>
      </c>
      <c r="B14" s="50" t="s">
        <v>16</v>
      </c>
      <c r="C14" s="61">
        <v>1.1212121212121211</v>
      </c>
      <c r="D14" s="61">
        <v>1.846938775510204</v>
      </c>
      <c r="E14" s="61">
        <v>33.958724202626641</v>
      </c>
      <c r="F14" s="42">
        <v>76.806083650190118</v>
      </c>
    </row>
    <row r="15" spans="1:6" x14ac:dyDescent="0.2">
      <c r="A15" s="54">
        <v>13</v>
      </c>
      <c r="B15" s="50" t="s">
        <v>20</v>
      </c>
      <c r="C15" s="61">
        <v>2.2682926829268291</v>
      </c>
      <c r="D15" s="61">
        <v>1.9439252336448598</v>
      </c>
      <c r="E15" s="61">
        <v>58.100558659217882</v>
      </c>
      <c r="F15" s="42">
        <v>43.949044585987259</v>
      </c>
    </row>
    <row r="16" spans="1:6" x14ac:dyDescent="0.2">
      <c r="A16" s="54">
        <v>14</v>
      </c>
      <c r="B16" s="50" t="s">
        <v>22</v>
      </c>
      <c r="C16" s="61">
        <v>15.956521739130435</v>
      </c>
      <c r="D16" s="61">
        <v>5.854838709677419</v>
      </c>
      <c r="E16" s="61">
        <v>79.780219780219781</v>
      </c>
      <c r="F16" s="42">
        <v>27.731092436974791</v>
      </c>
    </row>
    <row r="17" spans="1:6" x14ac:dyDescent="0.2">
      <c r="A17" s="54">
        <v>15</v>
      </c>
      <c r="B17" s="50" t="s">
        <v>25</v>
      </c>
      <c r="C17" s="61">
        <v>2.2999999999999998</v>
      </c>
      <c r="D17" s="61">
        <v>2.3483146067415732</v>
      </c>
      <c r="E17" s="61">
        <v>47.608200455580871</v>
      </c>
      <c r="F17" s="42">
        <v>58.608058608058613</v>
      </c>
    </row>
    <row r="18" spans="1:6" x14ac:dyDescent="0.2">
      <c r="A18" s="54">
        <v>16</v>
      </c>
      <c r="B18" s="50" t="s">
        <v>26</v>
      </c>
      <c r="C18" s="61">
        <v>5.5049019607843137</v>
      </c>
      <c r="D18" s="61">
        <v>3.3388429752066116</v>
      </c>
      <c r="E18" s="61">
        <v>73.188405797101453</v>
      </c>
      <c r="F18" s="42">
        <v>31.290322580645164</v>
      </c>
    </row>
    <row r="19" spans="1:6" x14ac:dyDescent="0.2">
      <c r="A19" s="54">
        <v>17</v>
      </c>
      <c r="B19" s="50" t="s">
        <v>17</v>
      </c>
      <c r="C19" s="61">
        <v>4.266990291262136</v>
      </c>
      <c r="D19" s="61">
        <v>3.9056603773584904</v>
      </c>
      <c r="E19" s="61">
        <v>66.028708133971293</v>
      </c>
      <c r="F19" s="42">
        <v>44.785276073619634</v>
      </c>
    </row>
    <row r="20" spans="1:6" x14ac:dyDescent="0.2">
      <c r="A20" s="54">
        <v>18</v>
      </c>
      <c r="B20" s="50" t="s">
        <v>32</v>
      </c>
      <c r="C20" s="61">
        <v>0.33117723156532991</v>
      </c>
      <c r="D20" s="61">
        <v>0.84406779661016951</v>
      </c>
      <c r="E20" s="61">
        <v>32.379713914174253</v>
      </c>
      <c r="F20" s="42">
        <v>71.477663230240552</v>
      </c>
    </row>
    <row r="21" spans="1:6" x14ac:dyDescent="0.2">
      <c r="A21" s="54">
        <v>19</v>
      </c>
      <c r="B21" s="50" t="s">
        <v>21</v>
      </c>
      <c r="C21" s="61">
        <v>0.25072046109510088</v>
      </c>
      <c r="D21" s="61">
        <v>0.54193548387096779</v>
      </c>
      <c r="E21" s="61">
        <v>21.649484536082475</v>
      </c>
      <c r="F21" s="42">
        <v>78.102189781021906</v>
      </c>
    </row>
    <row r="22" spans="1:6" x14ac:dyDescent="0.2">
      <c r="A22" s="54">
        <v>20</v>
      </c>
      <c r="B22" s="50" t="s">
        <v>1</v>
      </c>
      <c r="C22" s="61">
        <v>7.2080291970802915E-2</v>
      </c>
      <c r="D22" s="61">
        <v>0.20434782608695654</v>
      </c>
      <c r="E22" s="61">
        <v>10.444444444444445</v>
      </c>
      <c r="F22" s="42">
        <v>92.796610169491515</v>
      </c>
    </row>
    <row r="23" spans="1:6" x14ac:dyDescent="0.2">
      <c r="A23" s="54">
        <v>21</v>
      </c>
      <c r="B23" s="50" t="s">
        <v>24</v>
      </c>
      <c r="C23" s="61">
        <v>0.59580838323353291</v>
      </c>
      <c r="D23" s="61">
        <v>1.1458333333333333</v>
      </c>
      <c r="E23" s="61">
        <v>38.018433179723502</v>
      </c>
      <c r="F23" s="42">
        <v>58.515283842794766</v>
      </c>
    </row>
    <row r="24" spans="1:6" x14ac:dyDescent="0.2">
      <c r="A24" s="54">
        <v>22</v>
      </c>
      <c r="B24" s="50" t="s">
        <v>12</v>
      </c>
      <c r="C24" s="61">
        <v>1.4893617021276595</v>
      </c>
      <c r="D24" s="61">
        <v>1.2638888888888888</v>
      </c>
      <c r="E24" s="61">
        <v>48.404255319148938</v>
      </c>
      <c r="F24" s="42">
        <v>37.5</v>
      </c>
    </row>
    <row r="25" spans="1:6" x14ac:dyDescent="0.2">
      <c r="A25" s="54">
        <v>23</v>
      </c>
      <c r="B25" s="50" t="s">
        <v>18</v>
      </c>
      <c r="C25" s="61">
        <v>2.2987012987012987</v>
      </c>
      <c r="D25" s="61">
        <v>2.0725806451612905</v>
      </c>
      <c r="E25" s="61">
        <v>63.300492610837431</v>
      </c>
      <c r="F25" s="42">
        <v>43.5</v>
      </c>
    </row>
    <row r="26" spans="1:6" x14ac:dyDescent="0.2">
      <c r="A26" s="54">
        <v>24</v>
      </c>
      <c r="B26" s="50" t="s">
        <v>6</v>
      </c>
      <c r="C26" s="61">
        <v>4.7813777917584149E-2</v>
      </c>
      <c r="D26" s="61">
        <v>0.16629044394281414</v>
      </c>
      <c r="E26" s="61">
        <v>8.1369661266568478</v>
      </c>
      <c r="F26" s="42">
        <v>97.324414715719058</v>
      </c>
    </row>
    <row r="27" spans="1:6" x14ac:dyDescent="0.2">
      <c r="A27" s="54">
        <v>25</v>
      </c>
      <c r="B27" s="50" t="s">
        <v>27</v>
      </c>
      <c r="C27" s="61">
        <v>5.6592933065211147E-2</v>
      </c>
      <c r="D27" s="61">
        <v>0.20489296636085627</v>
      </c>
      <c r="E27" s="61">
        <v>9.3739069604756899</v>
      </c>
      <c r="F27" s="42">
        <v>99.724137931034491</v>
      </c>
    </row>
    <row r="28" spans="1:6" x14ac:dyDescent="0.2">
      <c r="A28" s="54">
        <v>27</v>
      </c>
      <c r="B28" s="50" t="s">
        <v>5</v>
      </c>
      <c r="C28" s="61">
        <v>6.5357142857142856</v>
      </c>
      <c r="D28" s="61">
        <v>1.6086956521739131</v>
      </c>
      <c r="E28" s="61">
        <v>54.411764705882348</v>
      </c>
      <c r="F28" s="42">
        <v>61.904761904761905</v>
      </c>
    </row>
    <row r="29" spans="1:6" x14ac:dyDescent="0.2">
      <c r="A29" s="54">
        <v>28</v>
      </c>
      <c r="B29" s="50" t="s">
        <v>23</v>
      </c>
      <c r="C29" s="61">
        <v>9.6494845360824737</v>
      </c>
      <c r="D29" s="61">
        <v>2.6944444444444446</v>
      </c>
      <c r="E29" s="61">
        <v>65.319865319865329</v>
      </c>
      <c r="F29" s="42">
        <v>50.27322404371585</v>
      </c>
    </row>
    <row r="30" spans="1:6" x14ac:dyDescent="0.2">
      <c r="A30" s="54">
        <v>31</v>
      </c>
      <c r="B30" s="50" t="s">
        <v>14</v>
      </c>
      <c r="C30" s="61">
        <v>5.5111111111111111</v>
      </c>
      <c r="D30" s="61">
        <v>0.8571428571428571</v>
      </c>
      <c r="E30" s="61">
        <v>50</v>
      </c>
      <c r="F30" s="42">
        <v>26.760563380281688</v>
      </c>
    </row>
    <row r="31" spans="1:6" x14ac:dyDescent="0.2">
      <c r="A31" s="54">
        <v>32</v>
      </c>
      <c r="B31" s="50" t="s">
        <v>9</v>
      </c>
      <c r="C31" s="61">
        <v>2.1056910569105689</v>
      </c>
      <c r="D31" s="61">
        <v>1.1384615384615384</v>
      </c>
      <c r="E31" s="61">
        <v>50.34013605442177</v>
      </c>
      <c r="F31" s="42">
        <v>74.025974025974023</v>
      </c>
    </row>
    <row r="32" spans="1:6" x14ac:dyDescent="0.2">
      <c r="A32" s="54">
        <v>33</v>
      </c>
      <c r="B32" s="50" t="s">
        <v>10</v>
      </c>
      <c r="C32" s="61">
        <v>0.44</v>
      </c>
      <c r="D32" s="61">
        <v>1.1489361702127661</v>
      </c>
      <c r="E32" s="61">
        <v>49.390243902439025</v>
      </c>
      <c r="F32" s="42">
        <v>98.412698412698404</v>
      </c>
    </row>
    <row r="33" spans="1:6" x14ac:dyDescent="0.2">
      <c r="A33" s="54">
        <v>43</v>
      </c>
      <c r="B33" s="50" t="s">
        <v>15</v>
      </c>
      <c r="C33" s="61">
        <v>0.19815668202764977</v>
      </c>
      <c r="D33" s="61">
        <v>0.55844155844155841</v>
      </c>
      <c r="E33" s="61">
        <v>53.086419753086425</v>
      </c>
      <c r="F33" s="42">
        <v>100</v>
      </c>
    </row>
    <row r="35" spans="1:6" x14ac:dyDescent="0.2">
      <c r="A35" s="19" t="s">
        <v>324</v>
      </c>
    </row>
  </sheetData>
  <mergeCells count="1">
    <mergeCell ref="A1:F1"/>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I7"/>
  <sheetViews>
    <sheetView zoomScaleNormal="100" workbookViewId="0">
      <selection activeCell="A7" sqref="A7"/>
    </sheetView>
  </sheetViews>
  <sheetFormatPr baseColWidth="10" defaultRowHeight="12.75" x14ac:dyDescent="0.2"/>
  <cols>
    <col min="1" max="1" width="60.85546875" customWidth="1"/>
  </cols>
  <sheetData>
    <row r="1" spans="1:9" x14ac:dyDescent="0.2">
      <c r="A1" s="93" t="s">
        <v>309</v>
      </c>
      <c r="B1" s="94"/>
      <c r="C1" s="94"/>
      <c r="D1" s="94"/>
    </row>
    <row r="2" spans="1:9" ht="13.5" thickBot="1" x14ac:dyDescent="0.25"/>
    <row r="3" spans="1:9" ht="13.5" thickBot="1" x14ac:dyDescent="0.25">
      <c r="A3" s="95"/>
      <c r="B3" s="96">
        <v>2012</v>
      </c>
      <c r="C3" s="96">
        <v>2013</v>
      </c>
      <c r="D3" s="96">
        <v>2014</v>
      </c>
      <c r="E3" s="96">
        <v>2015</v>
      </c>
      <c r="F3" s="97">
        <v>2016</v>
      </c>
      <c r="G3" s="97">
        <v>2017</v>
      </c>
      <c r="H3" s="98">
        <v>2018</v>
      </c>
      <c r="I3" s="99">
        <v>2019</v>
      </c>
    </row>
    <row r="4" spans="1:9" ht="13.5" thickBot="1" x14ac:dyDescent="0.25">
      <c r="A4" s="100" t="s">
        <v>147</v>
      </c>
      <c r="B4" s="101">
        <v>16956</v>
      </c>
      <c r="C4" s="101">
        <v>16900</v>
      </c>
      <c r="D4" s="101">
        <v>17099</v>
      </c>
      <c r="E4" s="101">
        <v>16330</v>
      </c>
      <c r="F4" s="102">
        <v>16482</v>
      </c>
      <c r="G4" s="102">
        <v>16740</v>
      </c>
      <c r="H4" s="103">
        <v>17069</v>
      </c>
      <c r="I4" s="104">
        <v>16704</v>
      </c>
    </row>
    <row r="5" spans="1:9" ht="13.5" thickBot="1" x14ac:dyDescent="0.25">
      <c r="A5" s="105" t="s">
        <v>148</v>
      </c>
      <c r="B5" s="106">
        <v>25.1</v>
      </c>
      <c r="C5" s="106">
        <v>21.3</v>
      </c>
      <c r="D5" s="106">
        <v>23.1</v>
      </c>
      <c r="E5" s="106">
        <v>21.7</v>
      </c>
      <c r="F5" s="107">
        <v>24</v>
      </c>
      <c r="G5" s="107">
        <v>24</v>
      </c>
      <c r="H5" s="108">
        <v>23.7</v>
      </c>
      <c r="I5" s="109">
        <v>23.47</v>
      </c>
    </row>
    <row r="7" spans="1:9" x14ac:dyDescent="0.2">
      <c r="A7" s="1" t="s">
        <v>324</v>
      </c>
    </row>
  </sheetData>
  <pageMargins left="0.70866141732283472" right="0.70866141732283472" top="0.74803149606299213" bottom="0.74803149606299213"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N38"/>
  <sheetViews>
    <sheetView topLeftCell="A13" zoomScaleNormal="100" workbookViewId="0">
      <selection activeCell="A37" sqref="A37"/>
    </sheetView>
  </sheetViews>
  <sheetFormatPr baseColWidth="10" defaultRowHeight="12.75" x14ac:dyDescent="0.2"/>
  <cols>
    <col min="2" max="2" width="14" customWidth="1"/>
    <col min="5" max="5" width="12.140625" customWidth="1"/>
    <col min="11" max="11" width="15" customWidth="1"/>
    <col min="12" max="12" width="12.7109375" customWidth="1"/>
    <col min="14" max="14" width="13.5703125" customWidth="1"/>
  </cols>
  <sheetData>
    <row r="1" spans="1:14" ht="37.5" customHeight="1" thickBot="1" x14ac:dyDescent="0.25">
      <c r="A1" s="2" t="s">
        <v>310</v>
      </c>
      <c r="J1" s="110" t="s">
        <v>0</v>
      </c>
      <c r="K1" s="111" t="s">
        <v>28</v>
      </c>
      <c r="L1" s="111" t="s">
        <v>107</v>
      </c>
      <c r="M1" s="111" t="s">
        <v>149</v>
      </c>
      <c r="N1" s="112" t="s">
        <v>150</v>
      </c>
    </row>
    <row r="2" spans="1:14" x14ac:dyDescent="0.2">
      <c r="J2" s="113" t="s">
        <v>110</v>
      </c>
      <c r="K2" s="114" t="s">
        <v>111</v>
      </c>
      <c r="L2" s="115">
        <v>534</v>
      </c>
      <c r="M2" s="115">
        <v>174</v>
      </c>
      <c r="N2" s="116">
        <v>0.3258426966292135</v>
      </c>
    </row>
    <row r="3" spans="1:14" x14ac:dyDescent="0.2">
      <c r="J3" s="117" t="s">
        <v>112</v>
      </c>
      <c r="K3" s="118" t="s">
        <v>1</v>
      </c>
      <c r="L3" s="119">
        <v>558</v>
      </c>
      <c r="M3" s="119">
        <v>95</v>
      </c>
      <c r="N3" s="120">
        <v>0.17025089605734767</v>
      </c>
    </row>
    <row r="4" spans="1:14" x14ac:dyDescent="0.2">
      <c r="J4" s="117" t="s">
        <v>113</v>
      </c>
      <c r="K4" s="118" t="s">
        <v>2</v>
      </c>
      <c r="L4" s="119">
        <v>100</v>
      </c>
      <c r="M4" s="119">
        <v>59</v>
      </c>
      <c r="N4" s="120">
        <v>0.59</v>
      </c>
    </row>
    <row r="5" spans="1:14" x14ac:dyDescent="0.2">
      <c r="J5" s="117" t="s">
        <v>114</v>
      </c>
      <c r="K5" s="118" t="s">
        <v>3</v>
      </c>
      <c r="L5" s="119">
        <v>609</v>
      </c>
      <c r="M5" s="119">
        <v>162</v>
      </c>
      <c r="N5" s="120">
        <v>0.26600985221674878</v>
      </c>
    </row>
    <row r="6" spans="1:14" x14ac:dyDescent="0.2">
      <c r="J6" s="117" t="s">
        <v>115</v>
      </c>
      <c r="K6" s="118" t="s">
        <v>4</v>
      </c>
      <c r="L6" s="119">
        <v>260</v>
      </c>
      <c r="M6" s="119">
        <v>50</v>
      </c>
      <c r="N6" s="120">
        <v>0.19230769230769232</v>
      </c>
    </row>
    <row r="7" spans="1:14" x14ac:dyDescent="0.2">
      <c r="J7" s="117" t="s">
        <v>116</v>
      </c>
      <c r="K7" s="118" t="s">
        <v>117</v>
      </c>
      <c r="L7" s="119">
        <v>244</v>
      </c>
      <c r="M7" s="119">
        <v>40</v>
      </c>
      <c r="N7" s="120">
        <v>0.16393442622950818</v>
      </c>
    </row>
    <row r="8" spans="1:14" x14ac:dyDescent="0.2">
      <c r="J8" s="117" t="s">
        <v>118</v>
      </c>
      <c r="K8" s="118" t="s">
        <v>5</v>
      </c>
      <c r="L8" s="119">
        <v>7</v>
      </c>
      <c r="M8" s="119">
        <v>4</v>
      </c>
      <c r="N8" s="120">
        <v>0.5714285714285714</v>
      </c>
    </row>
    <row r="9" spans="1:14" x14ac:dyDescent="0.2">
      <c r="J9" s="117" t="s">
        <v>119</v>
      </c>
      <c r="K9" s="118" t="s">
        <v>6</v>
      </c>
      <c r="L9" s="119">
        <v>3954</v>
      </c>
      <c r="M9" s="119">
        <v>620</v>
      </c>
      <c r="N9" s="120">
        <v>0.15680323722812342</v>
      </c>
    </row>
    <row r="10" spans="1:14" x14ac:dyDescent="0.2">
      <c r="J10" s="117" t="s">
        <v>120</v>
      </c>
      <c r="K10" s="118" t="s">
        <v>7</v>
      </c>
      <c r="L10" s="119">
        <v>363</v>
      </c>
      <c r="M10" s="119">
        <v>76</v>
      </c>
      <c r="N10" s="120">
        <v>0.20936639118457301</v>
      </c>
    </row>
    <row r="11" spans="1:14" x14ac:dyDescent="0.2">
      <c r="J11" s="117" t="s">
        <v>121</v>
      </c>
      <c r="K11" s="118" t="s">
        <v>8</v>
      </c>
      <c r="L11" s="119">
        <v>465</v>
      </c>
      <c r="M11" s="119">
        <v>172</v>
      </c>
      <c r="N11" s="120">
        <v>0.36989247311827955</v>
      </c>
    </row>
    <row r="12" spans="1:14" x14ac:dyDescent="0.2">
      <c r="J12" s="117" t="s">
        <v>122</v>
      </c>
      <c r="K12" s="118" t="s">
        <v>9</v>
      </c>
      <c r="L12" s="119">
        <v>61</v>
      </c>
      <c r="M12" s="119">
        <v>44</v>
      </c>
      <c r="N12" s="120">
        <v>0.72131147540983609</v>
      </c>
    </row>
    <row r="13" spans="1:14" x14ac:dyDescent="0.2">
      <c r="J13" s="117" t="s">
        <v>123</v>
      </c>
      <c r="K13" s="118" t="s">
        <v>10</v>
      </c>
      <c r="L13" s="119">
        <v>275</v>
      </c>
      <c r="M13" s="119">
        <v>44</v>
      </c>
      <c r="N13" s="120">
        <v>0.16</v>
      </c>
    </row>
    <row r="14" spans="1:14" x14ac:dyDescent="0.2">
      <c r="J14" s="117" t="s">
        <v>124</v>
      </c>
      <c r="K14" s="118" t="s">
        <v>11</v>
      </c>
      <c r="L14" s="119">
        <v>339</v>
      </c>
      <c r="M14" s="119">
        <v>126</v>
      </c>
      <c r="N14" s="120">
        <v>0.37168141592920356</v>
      </c>
    </row>
    <row r="15" spans="1:14" x14ac:dyDescent="0.2">
      <c r="J15" s="117" t="s">
        <v>125</v>
      </c>
      <c r="K15" s="118" t="s">
        <v>12</v>
      </c>
      <c r="L15" s="119">
        <v>95</v>
      </c>
      <c r="M15" s="119">
        <v>28</v>
      </c>
      <c r="N15" s="120">
        <v>0.29473684210526313</v>
      </c>
    </row>
    <row r="16" spans="1:14" x14ac:dyDescent="0.2">
      <c r="J16" s="117" t="s">
        <v>126</v>
      </c>
      <c r="K16" s="118" t="s">
        <v>13</v>
      </c>
      <c r="L16" s="119">
        <v>748</v>
      </c>
      <c r="M16" s="119">
        <v>201</v>
      </c>
      <c r="N16" s="120">
        <v>0.26871657754010697</v>
      </c>
    </row>
    <row r="17" spans="10:14" x14ac:dyDescent="0.2">
      <c r="J17" s="117" t="s">
        <v>127</v>
      </c>
      <c r="K17" s="118" t="s">
        <v>14</v>
      </c>
      <c r="L17" s="119">
        <v>61</v>
      </c>
      <c r="M17" s="119">
        <v>46</v>
      </c>
      <c r="N17" s="120">
        <v>0.75409836065573765</v>
      </c>
    </row>
    <row r="18" spans="10:14" x14ac:dyDescent="0.2">
      <c r="J18" s="117" t="s">
        <v>128</v>
      </c>
      <c r="K18" s="118" t="s">
        <v>15</v>
      </c>
      <c r="L18" s="119">
        <v>103</v>
      </c>
      <c r="M18" s="119">
        <v>47</v>
      </c>
      <c r="N18" s="120">
        <v>0.4563106796116505</v>
      </c>
    </row>
    <row r="19" spans="10:14" x14ac:dyDescent="0.2">
      <c r="J19" s="117" t="s">
        <v>129</v>
      </c>
      <c r="K19" s="118" t="s">
        <v>130</v>
      </c>
      <c r="L19" s="119">
        <v>341</v>
      </c>
      <c r="M19" s="119">
        <v>167</v>
      </c>
      <c r="N19" s="120">
        <v>0.48973607038123168</v>
      </c>
    </row>
    <row r="20" spans="10:14" x14ac:dyDescent="0.2">
      <c r="J20" s="117" t="s">
        <v>131</v>
      </c>
      <c r="K20" s="118" t="s">
        <v>16</v>
      </c>
      <c r="L20" s="119">
        <v>220</v>
      </c>
      <c r="M20" s="119">
        <v>103</v>
      </c>
      <c r="N20" s="120">
        <v>0.4681818181818182</v>
      </c>
    </row>
    <row r="21" spans="10:14" x14ac:dyDescent="0.2">
      <c r="J21" s="117" t="s">
        <v>132</v>
      </c>
      <c r="K21" s="118" t="s">
        <v>17</v>
      </c>
      <c r="L21" s="119">
        <v>419</v>
      </c>
      <c r="M21" s="119">
        <v>147</v>
      </c>
      <c r="N21" s="120">
        <v>0.35083532219570407</v>
      </c>
    </row>
    <row r="22" spans="10:14" x14ac:dyDescent="0.2">
      <c r="J22" s="117" t="s">
        <v>133</v>
      </c>
      <c r="K22" s="118" t="s">
        <v>18</v>
      </c>
      <c r="L22" s="119">
        <v>146</v>
      </c>
      <c r="M22" s="119">
        <v>66</v>
      </c>
      <c r="N22" s="120">
        <v>0.45205479452054792</v>
      </c>
    </row>
    <row r="23" spans="10:14" x14ac:dyDescent="0.2">
      <c r="J23" s="117" t="s">
        <v>134</v>
      </c>
      <c r="K23" s="118" t="s">
        <v>135</v>
      </c>
      <c r="L23" s="119">
        <v>769</v>
      </c>
      <c r="M23" s="119">
        <v>125</v>
      </c>
      <c r="N23" s="120">
        <v>0.1625487646293888</v>
      </c>
    </row>
    <row r="24" spans="10:14" x14ac:dyDescent="0.2">
      <c r="J24" s="117" t="s">
        <v>136</v>
      </c>
      <c r="K24" s="118" t="s">
        <v>19</v>
      </c>
      <c r="L24" s="119">
        <v>638</v>
      </c>
      <c r="M24" s="119">
        <v>73</v>
      </c>
      <c r="N24" s="120">
        <v>0.11442006269592477</v>
      </c>
    </row>
    <row r="25" spans="10:14" x14ac:dyDescent="0.2">
      <c r="J25" s="117" t="s">
        <v>137</v>
      </c>
      <c r="K25" s="118" t="s">
        <v>20</v>
      </c>
      <c r="L25" s="119">
        <v>277</v>
      </c>
      <c r="M25" s="119">
        <v>84</v>
      </c>
      <c r="N25" s="120">
        <v>0.30324909747292417</v>
      </c>
    </row>
    <row r="26" spans="10:14" x14ac:dyDescent="0.2">
      <c r="J26" s="117" t="s">
        <v>138</v>
      </c>
      <c r="K26" s="118" t="s">
        <v>21</v>
      </c>
      <c r="L26" s="119">
        <v>196</v>
      </c>
      <c r="M26" s="119">
        <v>54</v>
      </c>
      <c r="N26" s="120">
        <v>0.27551020408163263</v>
      </c>
    </row>
    <row r="27" spans="10:14" x14ac:dyDescent="0.2">
      <c r="J27" s="117" t="s">
        <v>139</v>
      </c>
      <c r="K27" s="118" t="s">
        <v>22</v>
      </c>
      <c r="L27" s="119">
        <v>273</v>
      </c>
      <c r="M27" s="119">
        <v>104</v>
      </c>
      <c r="N27" s="120">
        <v>0.38095238095238093</v>
      </c>
    </row>
    <row r="28" spans="10:14" x14ac:dyDescent="0.2">
      <c r="J28" s="117" t="s">
        <v>140</v>
      </c>
      <c r="K28" s="118" t="s">
        <v>23</v>
      </c>
      <c r="L28" s="119">
        <v>59</v>
      </c>
      <c r="M28" s="119">
        <v>51</v>
      </c>
      <c r="N28" s="120">
        <v>0.86440677966101698</v>
      </c>
    </row>
    <row r="29" spans="10:14" x14ac:dyDescent="0.2">
      <c r="J29" s="117" t="s">
        <v>141</v>
      </c>
      <c r="K29" s="118" t="s">
        <v>24</v>
      </c>
      <c r="L29" s="119">
        <v>394</v>
      </c>
      <c r="M29" s="119">
        <v>91</v>
      </c>
      <c r="N29" s="120">
        <v>0.23096446700507614</v>
      </c>
    </row>
    <row r="30" spans="10:14" x14ac:dyDescent="0.2">
      <c r="J30" s="117" t="s">
        <v>144</v>
      </c>
      <c r="K30" s="118" t="s">
        <v>25</v>
      </c>
      <c r="L30" s="119">
        <v>218</v>
      </c>
      <c r="M30" s="119">
        <v>53</v>
      </c>
      <c r="N30" s="120">
        <v>0.24311926605504589</v>
      </c>
    </row>
    <row r="31" spans="10:14" x14ac:dyDescent="0.2">
      <c r="J31" s="117" t="s">
        <v>145</v>
      </c>
      <c r="K31" s="118" t="s">
        <v>26</v>
      </c>
      <c r="L31" s="119">
        <v>427</v>
      </c>
      <c r="M31" s="119">
        <v>187</v>
      </c>
      <c r="N31" s="120">
        <v>0.4379391100702576</v>
      </c>
    </row>
    <row r="32" spans="10:14" ht="13.5" thickBot="1" x14ac:dyDescent="0.25">
      <c r="J32" s="121" t="s">
        <v>146</v>
      </c>
      <c r="K32" s="122" t="s">
        <v>27</v>
      </c>
      <c r="L32" s="123">
        <v>3551</v>
      </c>
      <c r="M32" s="123">
        <v>628</v>
      </c>
      <c r="N32" s="124">
        <v>0.17685159110109827</v>
      </c>
    </row>
    <row r="33" spans="1:14" ht="19.5" customHeight="1" thickBot="1" x14ac:dyDescent="0.25">
      <c r="J33" s="88"/>
      <c r="K33" s="89"/>
      <c r="L33" s="90">
        <f>SUM(L2:L32)</f>
        <v>16704</v>
      </c>
      <c r="M33" s="90">
        <f>SUM(M2:M32)</f>
        <v>3921</v>
      </c>
      <c r="N33" s="125">
        <f>M33/L33</f>
        <v>0.23473419540229884</v>
      </c>
    </row>
    <row r="36" spans="1:14" ht="12" customHeight="1" x14ac:dyDescent="0.2"/>
    <row r="37" spans="1:14" x14ac:dyDescent="0.2">
      <c r="A37" s="1" t="s">
        <v>324</v>
      </c>
    </row>
    <row r="38" spans="1:14" x14ac:dyDescent="0.2">
      <c r="A38" s="1"/>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P43"/>
  <sheetViews>
    <sheetView topLeftCell="A7" zoomScale="75" zoomScaleNormal="75" workbookViewId="0">
      <selection activeCell="A42" sqref="A42"/>
    </sheetView>
  </sheetViews>
  <sheetFormatPr baseColWidth="10" defaultRowHeight="12.75" x14ac:dyDescent="0.2"/>
  <cols>
    <col min="5" max="5" width="12.7109375" customWidth="1"/>
    <col min="12" max="12" width="19.28515625" customWidth="1"/>
    <col min="15" max="15" width="13.140625" customWidth="1"/>
  </cols>
  <sheetData>
    <row r="1" spans="1:16" ht="39" thickBot="1" x14ac:dyDescent="0.25">
      <c r="A1" s="126" t="s">
        <v>311</v>
      </c>
      <c r="B1" s="127"/>
      <c r="C1" s="127"/>
      <c r="D1" s="127"/>
      <c r="E1" s="127"/>
      <c r="F1" s="127"/>
      <c r="G1" s="127"/>
      <c r="H1" s="127"/>
      <c r="I1" s="127"/>
      <c r="J1" s="127"/>
      <c r="K1" s="110" t="s">
        <v>0</v>
      </c>
      <c r="L1" s="111" t="s">
        <v>28</v>
      </c>
      <c r="M1" s="111" t="s">
        <v>151</v>
      </c>
      <c r="N1" s="111" t="s">
        <v>152</v>
      </c>
      <c r="O1" s="112" t="s">
        <v>153</v>
      </c>
      <c r="P1" s="6"/>
    </row>
    <row r="2" spans="1:16" x14ac:dyDescent="0.2">
      <c r="A2" s="127"/>
      <c r="B2" s="127"/>
      <c r="C2" s="127"/>
      <c r="D2" s="127"/>
      <c r="E2" s="127"/>
      <c r="F2" s="127"/>
      <c r="G2" s="127"/>
      <c r="H2" s="127"/>
      <c r="I2" s="127"/>
      <c r="J2" s="127"/>
      <c r="K2" s="113" t="s">
        <v>110</v>
      </c>
      <c r="L2" s="114" t="s">
        <v>111</v>
      </c>
      <c r="M2" s="115">
        <v>187</v>
      </c>
      <c r="N2" s="115">
        <v>174</v>
      </c>
      <c r="O2" s="128">
        <f>M2/N2</f>
        <v>1.0747126436781609</v>
      </c>
    </row>
    <row r="3" spans="1:16" x14ac:dyDescent="0.2">
      <c r="A3" s="127"/>
      <c r="B3" s="127"/>
      <c r="C3" s="127"/>
      <c r="D3" s="127"/>
      <c r="E3" s="127"/>
      <c r="F3" s="127"/>
      <c r="G3" s="127"/>
      <c r="H3" s="127"/>
      <c r="I3" s="127"/>
      <c r="J3" s="127"/>
      <c r="K3" s="117" t="s">
        <v>112</v>
      </c>
      <c r="L3" s="118" t="s">
        <v>1</v>
      </c>
      <c r="M3" s="119">
        <v>65</v>
      </c>
      <c r="N3" s="119">
        <v>95</v>
      </c>
      <c r="O3" s="129">
        <f t="shared" ref="O3:O33" si="0">M3/N3</f>
        <v>0.68421052631578949</v>
      </c>
    </row>
    <row r="4" spans="1:16" x14ac:dyDescent="0.2">
      <c r="A4" s="127"/>
      <c r="B4" s="127"/>
      <c r="C4" s="127"/>
      <c r="D4" s="127"/>
      <c r="E4" s="127"/>
      <c r="F4" s="127"/>
      <c r="G4" s="127"/>
      <c r="H4" s="127"/>
      <c r="I4" s="127"/>
      <c r="J4" s="127"/>
      <c r="K4" s="117" t="s">
        <v>113</v>
      </c>
      <c r="L4" s="118" t="s">
        <v>2</v>
      </c>
      <c r="M4" s="119">
        <v>47</v>
      </c>
      <c r="N4" s="119">
        <v>59</v>
      </c>
      <c r="O4" s="129">
        <f t="shared" si="0"/>
        <v>0.79661016949152541</v>
      </c>
    </row>
    <row r="5" spans="1:16" x14ac:dyDescent="0.2">
      <c r="A5" s="127"/>
      <c r="B5" s="127"/>
      <c r="C5" s="127"/>
      <c r="D5" s="127"/>
      <c r="E5" s="127"/>
      <c r="F5" s="127"/>
      <c r="G5" s="127"/>
      <c r="H5" s="127"/>
      <c r="I5" s="127"/>
      <c r="J5" s="127"/>
      <c r="K5" s="117" t="s">
        <v>114</v>
      </c>
      <c r="L5" s="118" t="s">
        <v>3</v>
      </c>
      <c r="M5" s="119">
        <v>244</v>
      </c>
      <c r="N5" s="119">
        <v>162</v>
      </c>
      <c r="O5" s="129">
        <f t="shared" si="0"/>
        <v>1.5061728395061729</v>
      </c>
    </row>
    <row r="6" spans="1:16" x14ac:dyDescent="0.2">
      <c r="A6" s="127"/>
      <c r="B6" s="127"/>
      <c r="C6" s="127"/>
      <c r="D6" s="127"/>
      <c r="E6" s="127"/>
      <c r="F6" s="127"/>
      <c r="G6" s="127"/>
      <c r="H6" s="127"/>
      <c r="I6" s="127"/>
      <c r="J6" s="127"/>
      <c r="K6" s="117" t="s">
        <v>115</v>
      </c>
      <c r="L6" s="118" t="s">
        <v>4</v>
      </c>
      <c r="M6" s="119">
        <v>42</v>
      </c>
      <c r="N6" s="119">
        <v>50</v>
      </c>
      <c r="O6" s="129">
        <f t="shared" si="0"/>
        <v>0.84</v>
      </c>
    </row>
    <row r="7" spans="1:16" x14ac:dyDescent="0.2">
      <c r="A7" s="127"/>
      <c r="B7" s="127"/>
      <c r="C7" s="127"/>
      <c r="D7" s="127"/>
      <c r="E7" s="127"/>
      <c r="F7" s="127"/>
      <c r="G7" s="127"/>
      <c r="H7" s="127"/>
      <c r="I7" s="127"/>
      <c r="J7" s="127"/>
      <c r="K7" s="117" t="s">
        <v>116</v>
      </c>
      <c r="L7" s="118" t="s">
        <v>117</v>
      </c>
      <c r="M7" s="119">
        <v>67</v>
      </c>
      <c r="N7" s="119">
        <v>40</v>
      </c>
      <c r="O7" s="129">
        <f t="shared" si="0"/>
        <v>1.675</v>
      </c>
    </row>
    <row r="8" spans="1:16" x14ac:dyDescent="0.2">
      <c r="A8" s="127"/>
      <c r="B8" s="127"/>
      <c r="C8" s="127"/>
      <c r="D8" s="127"/>
      <c r="E8" s="127"/>
      <c r="F8" s="127"/>
      <c r="G8" s="127"/>
      <c r="H8" s="127"/>
      <c r="I8" s="127"/>
      <c r="J8" s="127"/>
      <c r="K8" s="117" t="s">
        <v>118</v>
      </c>
      <c r="L8" s="118" t="s">
        <v>5</v>
      </c>
      <c r="M8" s="119">
        <v>26</v>
      </c>
      <c r="N8" s="119">
        <v>4</v>
      </c>
      <c r="O8" s="129">
        <f t="shared" si="0"/>
        <v>6.5</v>
      </c>
    </row>
    <row r="9" spans="1:16" x14ac:dyDescent="0.2">
      <c r="A9" s="127"/>
      <c r="B9" s="127"/>
      <c r="C9" s="127"/>
      <c r="D9" s="127"/>
      <c r="E9" s="127"/>
      <c r="F9" s="127"/>
      <c r="G9" s="127"/>
      <c r="H9" s="127"/>
      <c r="I9" s="127"/>
      <c r="J9" s="127"/>
      <c r="K9" s="117" t="s">
        <v>119</v>
      </c>
      <c r="L9" s="118" t="s">
        <v>6</v>
      </c>
      <c r="M9" s="119">
        <v>247</v>
      </c>
      <c r="N9" s="119">
        <v>620</v>
      </c>
      <c r="O9" s="129">
        <f t="shared" si="0"/>
        <v>0.39838709677419354</v>
      </c>
    </row>
    <row r="10" spans="1:16" x14ac:dyDescent="0.2">
      <c r="A10" s="127"/>
      <c r="B10" s="127"/>
      <c r="C10" s="127"/>
      <c r="D10" s="127"/>
      <c r="E10" s="127"/>
      <c r="F10" s="127"/>
      <c r="G10" s="127"/>
      <c r="H10" s="127"/>
      <c r="I10" s="127"/>
      <c r="J10" s="127"/>
      <c r="K10" s="117" t="s">
        <v>120</v>
      </c>
      <c r="L10" s="118" t="s">
        <v>7</v>
      </c>
      <c r="M10" s="119">
        <v>73</v>
      </c>
      <c r="N10" s="119">
        <v>76</v>
      </c>
      <c r="O10" s="129">
        <f t="shared" si="0"/>
        <v>0.96052631578947367</v>
      </c>
    </row>
    <row r="11" spans="1:16" x14ac:dyDescent="0.2">
      <c r="A11" s="127"/>
      <c r="B11" s="127"/>
      <c r="C11" s="127"/>
      <c r="D11" s="127"/>
      <c r="E11" s="127"/>
      <c r="F11" s="127"/>
      <c r="G11" s="127"/>
      <c r="H11" s="127"/>
      <c r="I11" s="127"/>
      <c r="J11" s="127"/>
      <c r="K11" s="117" t="s">
        <v>121</v>
      </c>
      <c r="L11" s="118" t="s">
        <v>8</v>
      </c>
      <c r="M11" s="119">
        <v>203</v>
      </c>
      <c r="N11" s="119">
        <v>172</v>
      </c>
      <c r="O11" s="129">
        <f t="shared" si="0"/>
        <v>1.180232558139535</v>
      </c>
    </row>
    <row r="12" spans="1:16" x14ac:dyDescent="0.2">
      <c r="A12" s="127"/>
      <c r="B12" s="127"/>
      <c r="C12" s="127"/>
      <c r="D12" s="127"/>
      <c r="E12" s="127"/>
      <c r="F12" s="127"/>
      <c r="G12" s="127"/>
      <c r="H12" s="127"/>
      <c r="I12" s="127"/>
      <c r="J12" s="127"/>
      <c r="K12" s="117" t="s">
        <v>122</v>
      </c>
      <c r="L12" s="118" t="s">
        <v>9</v>
      </c>
      <c r="M12" s="119">
        <v>79</v>
      </c>
      <c r="N12" s="119">
        <v>44</v>
      </c>
      <c r="O12" s="129">
        <f t="shared" si="0"/>
        <v>1.7954545454545454</v>
      </c>
    </row>
    <row r="13" spans="1:16" x14ac:dyDescent="0.2">
      <c r="A13" s="127"/>
      <c r="B13" s="127"/>
      <c r="C13" s="127"/>
      <c r="D13" s="127"/>
      <c r="E13" s="127"/>
      <c r="F13" s="127"/>
      <c r="G13" s="127"/>
      <c r="H13" s="127"/>
      <c r="I13" s="127"/>
      <c r="J13" s="127"/>
      <c r="K13" s="117" t="s">
        <v>123</v>
      </c>
      <c r="L13" s="118" t="s">
        <v>10</v>
      </c>
      <c r="M13" s="119">
        <v>48</v>
      </c>
      <c r="N13" s="119">
        <v>44</v>
      </c>
      <c r="O13" s="129">
        <f t="shared" si="0"/>
        <v>1.0909090909090908</v>
      </c>
    </row>
    <row r="14" spans="1:16" x14ac:dyDescent="0.2">
      <c r="A14" s="127"/>
      <c r="B14" s="127"/>
      <c r="C14" s="127"/>
      <c r="D14" s="127"/>
      <c r="E14" s="127"/>
      <c r="F14" s="127"/>
      <c r="G14" s="127"/>
      <c r="H14" s="127"/>
      <c r="I14" s="127"/>
      <c r="J14" s="127"/>
      <c r="K14" s="117" t="s">
        <v>124</v>
      </c>
      <c r="L14" s="118" t="s">
        <v>11</v>
      </c>
      <c r="M14" s="119">
        <v>101</v>
      </c>
      <c r="N14" s="119">
        <v>126</v>
      </c>
      <c r="O14" s="129">
        <f t="shared" si="0"/>
        <v>0.80158730158730163</v>
      </c>
    </row>
    <row r="15" spans="1:16" x14ac:dyDescent="0.2">
      <c r="A15" s="127"/>
      <c r="B15" s="127"/>
      <c r="C15" s="127"/>
      <c r="D15" s="127"/>
      <c r="E15" s="127"/>
      <c r="F15" s="127"/>
      <c r="G15" s="127"/>
      <c r="H15" s="127"/>
      <c r="I15" s="127"/>
      <c r="J15" s="127"/>
      <c r="K15" s="117" t="s">
        <v>125</v>
      </c>
      <c r="L15" s="118" t="s">
        <v>12</v>
      </c>
      <c r="M15" s="119">
        <v>41</v>
      </c>
      <c r="N15" s="119">
        <v>28</v>
      </c>
      <c r="O15" s="129">
        <f t="shared" si="0"/>
        <v>1.4642857142857142</v>
      </c>
    </row>
    <row r="16" spans="1:16" x14ac:dyDescent="0.2">
      <c r="A16" s="127"/>
      <c r="B16" s="127"/>
      <c r="C16" s="127"/>
      <c r="D16" s="127"/>
      <c r="E16" s="127"/>
      <c r="F16" s="127"/>
      <c r="G16" s="127"/>
      <c r="H16" s="127"/>
      <c r="I16" s="127"/>
      <c r="J16" s="127"/>
      <c r="K16" s="117" t="s">
        <v>126</v>
      </c>
      <c r="L16" s="118" t="s">
        <v>13</v>
      </c>
      <c r="M16" s="119">
        <v>191</v>
      </c>
      <c r="N16" s="119">
        <v>201</v>
      </c>
      <c r="O16" s="129">
        <f t="shared" si="0"/>
        <v>0.95024875621890548</v>
      </c>
    </row>
    <row r="17" spans="1:15" x14ac:dyDescent="0.2">
      <c r="A17" s="127"/>
      <c r="B17" s="127"/>
      <c r="C17" s="127"/>
      <c r="D17" s="127"/>
      <c r="E17" s="127"/>
      <c r="F17" s="127"/>
      <c r="G17" s="127"/>
      <c r="H17" s="127"/>
      <c r="I17" s="127"/>
      <c r="J17" s="127"/>
      <c r="K17" s="117" t="s">
        <v>127</v>
      </c>
      <c r="L17" s="118" t="s">
        <v>14</v>
      </c>
      <c r="M17" s="119">
        <v>66</v>
      </c>
      <c r="N17" s="119">
        <v>46</v>
      </c>
      <c r="O17" s="129">
        <f t="shared" si="0"/>
        <v>1.4347826086956521</v>
      </c>
    </row>
    <row r="18" spans="1:15" x14ac:dyDescent="0.2">
      <c r="A18" s="127"/>
      <c r="B18" s="127"/>
      <c r="C18" s="127"/>
      <c r="D18" s="127"/>
      <c r="E18" s="127"/>
      <c r="F18" s="127"/>
      <c r="G18" s="127"/>
      <c r="H18" s="127"/>
      <c r="I18" s="127"/>
      <c r="J18" s="127"/>
      <c r="K18" s="117" t="s">
        <v>128</v>
      </c>
      <c r="L18" s="118" t="s">
        <v>15</v>
      </c>
      <c r="M18" s="119">
        <v>38</v>
      </c>
      <c r="N18" s="119">
        <v>47</v>
      </c>
      <c r="O18" s="129">
        <f t="shared" si="0"/>
        <v>0.80851063829787229</v>
      </c>
    </row>
    <row r="19" spans="1:15" x14ac:dyDescent="0.2">
      <c r="A19" s="127"/>
      <c r="B19" s="127"/>
      <c r="C19" s="127"/>
      <c r="D19" s="127"/>
      <c r="E19" s="127"/>
      <c r="F19" s="127"/>
      <c r="G19" s="127"/>
      <c r="H19" s="127"/>
      <c r="I19" s="127"/>
      <c r="J19" s="127"/>
      <c r="K19" s="117" t="s">
        <v>129</v>
      </c>
      <c r="L19" s="118" t="s">
        <v>130</v>
      </c>
      <c r="M19" s="119">
        <v>192</v>
      </c>
      <c r="N19" s="119">
        <v>167</v>
      </c>
      <c r="O19" s="129">
        <f t="shared" si="0"/>
        <v>1.1497005988023952</v>
      </c>
    </row>
    <row r="20" spans="1:15" x14ac:dyDescent="0.2">
      <c r="A20" s="127"/>
      <c r="B20" s="127"/>
      <c r="C20" s="127"/>
      <c r="D20" s="127"/>
      <c r="E20" s="127"/>
      <c r="F20" s="127"/>
      <c r="G20" s="127"/>
      <c r="H20" s="127"/>
      <c r="I20" s="127"/>
      <c r="J20" s="127"/>
      <c r="K20" s="117" t="s">
        <v>131</v>
      </c>
      <c r="L20" s="118" t="s">
        <v>16</v>
      </c>
      <c r="M20" s="119">
        <v>111</v>
      </c>
      <c r="N20" s="119">
        <v>103</v>
      </c>
      <c r="O20" s="129">
        <f t="shared" si="0"/>
        <v>1.0776699029126213</v>
      </c>
    </row>
    <row r="21" spans="1:15" x14ac:dyDescent="0.2">
      <c r="A21" s="127"/>
      <c r="B21" s="127"/>
      <c r="C21" s="127"/>
      <c r="D21" s="127"/>
      <c r="E21" s="127"/>
      <c r="F21" s="127"/>
      <c r="G21" s="127"/>
      <c r="H21" s="127"/>
      <c r="I21" s="127"/>
      <c r="J21" s="127"/>
      <c r="K21" s="117" t="s">
        <v>132</v>
      </c>
      <c r="L21" s="118" t="s">
        <v>17</v>
      </c>
      <c r="M21" s="119">
        <v>285</v>
      </c>
      <c r="N21" s="119">
        <v>147</v>
      </c>
      <c r="O21" s="129">
        <f t="shared" si="0"/>
        <v>1.9387755102040816</v>
      </c>
    </row>
    <row r="22" spans="1:15" x14ac:dyDescent="0.2">
      <c r="A22" s="127"/>
      <c r="B22" s="127"/>
      <c r="C22" s="127"/>
      <c r="D22" s="127"/>
      <c r="E22" s="127"/>
      <c r="F22" s="127"/>
      <c r="G22" s="127"/>
      <c r="H22" s="127"/>
      <c r="I22" s="127"/>
      <c r="J22" s="127"/>
      <c r="K22" s="117" t="s">
        <v>133</v>
      </c>
      <c r="L22" s="118" t="s">
        <v>18</v>
      </c>
      <c r="M22" s="119">
        <v>131</v>
      </c>
      <c r="N22" s="119">
        <v>66</v>
      </c>
      <c r="O22" s="129">
        <f t="shared" si="0"/>
        <v>1.9848484848484849</v>
      </c>
    </row>
    <row r="23" spans="1:15" x14ac:dyDescent="0.2">
      <c r="A23" s="127"/>
      <c r="B23" s="127"/>
      <c r="C23" s="127"/>
      <c r="D23" s="127"/>
      <c r="E23" s="127"/>
      <c r="F23" s="127"/>
      <c r="G23" s="127"/>
      <c r="H23" s="127"/>
      <c r="I23" s="127"/>
      <c r="J23" s="127"/>
      <c r="K23" s="117" t="s">
        <v>134</v>
      </c>
      <c r="L23" s="118" t="s">
        <v>135</v>
      </c>
      <c r="M23" s="119">
        <v>140</v>
      </c>
      <c r="N23" s="119">
        <v>125</v>
      </c>
      <c r="O23" s="129">
        <f t="shared" si="0"/>
        <v>1.1200000000000001</v>
      </c>
    </row>
    <row r="24" spans="1:15" x14ac:dyDescent="0.2">
      <c r="A24" s="127"/>
      <c r="B24" s="127"/>
      <c r="C24" s="127"/>
      <c r="D24" s="127"/>
      <c r="E24" s="127"/>
      <c r="F24" s="127"/>
      <c r="G24" s="127"/>
      <c r="H24" s="127"/>
      <c r="I24" s="127"/>
      <c r="J24" s="127"/>
      <c r="K24" s="117" t="s">
        <v>136</v>
      </c>
      <c r="L24" s="118" t="s">
        <v>19</v>
      </c>
      <c r="M24" s="119">
        <v>97</v>
      </c>
      <c r="N24" s="119">
        <v>73</v>
      </c>
      <c r="O24" s="129">
        <f t="shared" si="0"/>
        <v>1.3287671232876712</v>
      </c>
    </row>
    <row r="25" spans="1:15" x14ac:dyDescent="0.2">
      <c r="A25" s="127"/>
      <c r="B25" s="127"/>
      <c r="C25" s="127"/>
      <c r="D25" s="127"/>
      <c r="E25" s="127"/>
      <c r="F25" s="127"/>
      <c r="G25" s="127"/>
      <c r="H25" s="127"/>
      <c r="I25" s="127"/>
      <c r="J25" s="127"/>
      <c r="K25" s="117" t="s">
        <v>137</v>
      </c>
      <c r="L25" s="118" t="s">
        <v>20</v>
      </c>
      <c r="M25" s="119">
        <v>104</v>
      </c>
      <c r="N25" s="119">
        <v>84</v>
      </c>
      <c r="O25" s="129">
        <f t="shared" si="0"/>
        <v>1.2380952380952381</v>
      </c>
    </row>
    <row r="26" spans="1:15" x14ac:dyDescent="0.2">
      <c r="A26" s="127"/>
      <c r="B26" s="127"/>
      <c r="C26" s="127"/>
      <c r="D26" s="127"/>
      <c r="E26" s="127"/>
      <c r="F26" s="127"/>
      <c r="G26" s="127"/>
      <c r="H26" s="127"/>
      <c r="I26" s="127"/>
      <c r="J26" s="127"/>
      <c r="K26" s="117" t="s">
        <v>138</v>
      </c>
      <c r="L26" s="118" t="s">
        <v>21</v>
      </c>
      <c r="M26" s="119">
        <v>60</v>
      </c>
      <c r="N26" s="119">
        <v>54</v>
      </c>
      <c r="O26" s="129">
        <f t="shared" si="0"/>
        <v>1.1111111111111112</v>
      </c>
    </row>
    <row r="27" spans="1:15" x14ac:dyDescent="0.2">
      <c r="A27" s="127"/>
      <c r="B27" s="127"/>
      <c r="C27" s="127"/>
      <c r="D27" s="127"/>
      <c r="E27" s="127"/>
      <c r="F27" s="127"/>
      <c r="G27" s="127"/>
      <c r="H27" s="127"/>
      <c r="I27" s="127"/>
      <c r="J27" s="127"/>
      <c r="K27" s="117" t="s">
        <v>139</v>
      </c>
      <c r="L27" s="118" t="s">
        <v>22</v>
      </c>
      <c r="M27" s="119">
        <v>136</v>
      </c>
      <c r="N27" s="119">
        <v>104</v>
      </c>
      <c r="O27" s="129">
        <f t="shared" si="0"/>
        <v>1.3076923076923077</v>
      </c>
    </row>
    <row r="28" spans="1:15" x14ac:dyDescent="0.2">
      <c r="A28" s="127"/>
      <c r="B28" s="127"/>
      <c r="C28" s="127"/>
      <c r="D28" s="127"/>
      <c r="E28" s="127"/>
      <c r="F28" s="127"/>
      <c r="G28" s="127"/>
      <c r="H28" s="127"/>
      <c r="I28" s="127"/>
      <c r="J28" s="127"/>
      <c r="K28" s="117" t="s">
        <v>140</v>
      </c>
      <c r="L28" s="118" t="s">
        <v>23</v>
      </c>
      <c r="M28" s="119">
        <v>104</v>
      </c>
      <c r="N28" s="119">
        <v>51</v>
      </c>
      <c r="O28" s="129">
        <f t="shared" si="0"/>
        <v>2.0392156862745097</v>
      </c>
    </row>
    <row r="29" spans="1:15" x14ac:dyDescent="0.2">
      <c r="A29" s="127"/>
      <c r="B29" s="127"/>
      <c r="C29" s="127"/>
      <c r="D29" s="127"/>
      <c r="E29" s="127"/>
      <c r="F29" s="127"/>
      <c r="G29" s="127"/>
      <c r="H29" s="127"/>
      <c r="I29" s="127"/>
      <c r="J29" s="127"/>
      <c r="K29" s="117" t="s">
        <v>141</v>
      </c>
      <c r="L29" s="118" t="s">
        <v>24</v>
      </c>
      <c r="M29" s="119">
        <v>104</v>
      </c>
      <c r="N29" s="119">
        <v>91</v>
      </c>
      <c r="O29" s="129">
        <f t="shared" si="0"/>
        <v>1.1428571428571428</v>
      </c>
    </row>
    <row r="30" spans="1:15" x14ac:dyDescent="0.2">
      <c r="A30" s="127"/>
      <c r="B30" s="127"/>
      <c r="C30" s="127"/>
      <c r="D30" s="127"/>
      <c r="E30" s="127"/>
      <c r="F30" s="127"/>
      <c r="G30" s="127"/>
      <c r="H30" s="127"/>
      <c r="I30" s="127"/>
      <c r="J30" s="127"/>
      <c r="K30" s="117" t="s">
        <v>144</v>
      </c>
      <c r="L30" s="118" t="s">
        <v>25</v>
      </c>
      <c r="M30" s="119">
        <v>36</v>
      </c>
      <c r="N30" s="119">
        <v>53</v>
      </c>
      <c r="O30" s="129">
        <f t="shared" si="0"/>
        <v>0.67924528301886788</v>
      </c>
    </row>
    <row r="31" spans="1:15" x14ac:dyDescent="0.2">
      <c r="A31" s="127"/>
      <c r="B31" s="127"/>
      <c r="C31" s="127"/>
      <c r="D31" s="127"/>
      <c r="E31" s="127"/>
      <c r="F31" s="127"/>
      <c r="G31" s="127"/>
      <c r="H31" s="127"/>
      <c r="I31" s="127"/>
      <c r="J31" s="127"/>
      <c r="K31" s="117" t="s">
        <v>145</v>
      </c>
      <c r="L31" s="118" t="s">
        <v>26</v>
      </c>
      <c r="M31" s="119">
        <v>317</v>
      </c>
      <c r="N31" s="119">
        <v>187</v>
      </c>
      <c r="O31" s="129">
        <f t="shared" si="0"/>
        <v>1.695187165775401</v>
      </c>
    </row>
    <row r="32" spans="1:15" ht="13.5" thickBot="1" x14ac:dyDescent="0.25">
      <c r="A32" s="127"/>
      <c r="B32" s="127"/>
      <c r="C32" s="127"/>
      <c r="D32" s="127"/>
      <c r="E32" s="127"/>
      <c r="F32" s="127"/>
      <c r="G32" s="127"/>
      <c r="H32" s="127"/>
      <c r="I32" s="127"/>
      <c r="J32" s="127"/>
      <c r="K32" s="121" t="s">
        <v>146</v>
      </c>
      <c r="L32" s="122" t="s">
        <v>27</v>
      </c>
      <c r="M32" s="123">
        <v>339</v>
      </c>
      <c r="N32" s="123">
        <v>628</v>
      </c>
      <c r="O32" s="130">
        <f t="shared" si="0"/>
        <v>0.53980891719745228</v>
      </c>
    </row>
    <row r="33" spans="1:15" ht="21" customHeight="1" thickBot="1" x14ac:dyDescent="0.25">
      <c r="A33" s="127"/>
      <c r="B33" s="127"/>
      <c r="C33" s="127"/>
      <c r="D33" s="127"/>
      <c r="E33" s="127"/>
      <c r="F33" s="127"/>
      <c r="G33" s="127"/>
      <c r="H33" s="127"/>
      <c r="I33" s="127"/>
      <c r="J33" s="127"/>
      <c r="K33" s="131"/>
      <c r="L33" s="132"/>
      <c r="M33" s="133">
        <f>SUM(M2:M32)</f>
        <v>3921</v>
      </c>
      <c r="N33" s="133">
        <f>SUM(N2:N32)</f>
        <v>3921</v>
      </c>
      <c r="O33" s="134">
        <f t="shared" si="0"/>
        <v>1</v>
      </c>
    </row>
    <row r="34" spans="1:15" x14ac:dyDescent="0.2">
      <c r="A34" s="127"/>
      <c r="B34" s="127"/>
      <c r="C34" s="127"/>
      <c r="D34" s="127"/>
      <c r="E34" s="127"/>
      <c r="F34" s="127"/>
      <c r="G34" s="127"/>
      <c r="H34" s="127"/>
      <c r="I34" s="127"/>
      <c r="J34" s="127"/>
      <c r="K34" s="127"/>
      <c r="L34" s="127"/>
      <c r="M34" s="127"/>
      <c r="N34" s="127"/>
      <c r="O34" s="127"/>
    </row>
    <row r="35" spans="1:15" x14ac:dyDescent="0.2">
      <c r="A35" s="127"/>
      <c r="B35" s="127"/>
      <c r="C35" s="127"/>
      <c r="D35" s="127"/>
      <c r="E35" s="127"/>
      <c r="F35" s="127"/>
      <c r="G35" s="127"/>
      <c r="H35" s="127"/>
      <c r="I35" s="127"/>
      <c r="J35" s="127"/>
      <c r="K35" s="127"/>
      <c r="L35" s="127"/>
      <c r="M35" s="127"/>
      <c r="N35" s="127"/>
      <c r="O35" s="127"/>
    </row>
    <row r="36" spans="1:15" x14ac:dyDescent="0.2">
      <c r="A36" s="127"/>
      <c r="B36" s="127"/>
      <c r="C36" s="127"/>
      <c r="D36" s="127"/>
      <c r="E36" s="127"/>
      <c r="F36" s="127"/>
      <c r="G36" s="127"/>
      <c r="H36" s="127"/>
      <c r="I36" s="127"/>
      <c r="J36" s="127"/>
      <c r="K36" s="127"/>
      <c r="L36" s="127"/>
      <c r="M36" s="127"/>
      <c r="N36" s="127"/>
      <c r="O36" s="127"/>
    </row>
    <row r="37" spans="1:15" x14ac:dyDescent="0.2">
      <c r="A37" s="127"/>
      <c r="B37" s="127"/>
      <c r="C37" s="127"/>
      <c r="D37" s="127"/>
      <c r="E37" s="127"/>
      <c r="F37" s="127"/>
      <c r="G37" s="127"/>
      <c r="H37" s="127"/>
      <c r="I37" s="127"/>
      <c r="J37" s="127"/>
      <c r="K37" s="127"/>
      <c r="L37" s="127"/>
      <c r="M37" s="127"/>
      <c r="N37" s="127"/>
      <c r="O37" s="127"/>
    </row>
    <row r="38" spans="1:15" x14ac:dyDescent="0.2">
      <c r="A38" s="127"/>
      <c r="B38" s="127"/>
      <c r="C38" s="127"/>
      <c r="D38" s="127"/>
      <c r="E38" s="127"/>
      <c r="F38" s="127"/>
      <c r="G38" s="127"/>
      <c r="H38" s="127"/>
      <c r="I38" s="127"/>
      <c r="J38" s="127"/>
      <c r="K38" s="127"/>
      <c r="L38" s="127"/>
      <c r="M38" s="127"/>
      <c r="N38" s="127"/>
      <c r="O38" s="127"/>
    </row>
    <row r="39" spans="1:15" x14ac:dyDescent="0.2">
      <c r="A39" s="127"/>
      <c r="B39" s="127"/>
      <c r="C39" s="127"/>
      <c r="D39" s="127"/>
      <c r="E39" s="127"/>
      <c r="F39" s="127"/>
      <c r="G39" s="127"/>
      <c r="H39" s="127"/>
      <c r="I39" s="127"/>
      <c r="J39" s="127"/>
      <c r="K39" s="127"/>
      <c r="L39" s="127"/>
      <c r="M39" s="127"/>
      <c r="N39" s="127"/>
      <c r="O39" s="127"/>
    </row>
    <row r="40" spans="1:15" x14ac:dyDescent="0.2">
      <c r="A40" s="127"/>
      <c r="B40" s="127"/>
      <c r="C40" s="127"/>
      <c r="D40" s="127"/>
      <c r="E40" s="127"/>
      <c r="F40" s="127"/>
      <c r="G40" s="127"/>
      <c r="H40" s="127"/>
      <c r="I40" s="127"/>
      <c r="J40" s="127"/>
      <c r="K40" s="127"/>
      <c r="L40" s="127"/>
      <c r="M40" s="127"/>
      <c r="N40" s="127"/>
      <c r="O40" s="127"/>
    </row>
    <row r="41" spans="1:15" x14ac:dyDescent="0.2">
      <c r="A41" s="127"/>
      <c r="B41" s="127"/>
      <c r="C41" s="127"/>
      <c r="D41" s="127"/>
      <c r="E41" s="127"/>
      <c r="F41" s="127"/>
      <c r="G41" s="127"/>
      <c r="H41" s="127"/>
      <c r="I41" s="127"/>
      <c r="J41" s="127"/>
      <c r="K41" s="127"/>
      <c r="L41" s="127"/>
      <c r="M41" s="127"/>
      <c r="N41" s="127"/>
      <c r="O41" s="127"/>
    </row>
    <row r="42" spans="1:15" x14ac:dyDescent="0.2">
      <c r="A42" s="1" t="s">
        <v>324</v>
      </c>
    </row>
    <row r="43" spans="1:15" x14ac:dyDescent="0.2">
      <c r="A43" s="1"/>
    </row>
  </sheetData>
  <pageMargins left="0.23622047244094491" right="0.23622047244094491" top="0.74803149606299213" bottom="0.74803149606299213" header="0.31496062992125984" footer="0.31496062992125984"/>
  <pageSetup paperSize="9"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I96"/>
  <sheetViews>
    <sheetView topLeftCell="A7" workbookViewId="0">
      <selection activeCell="A21" sqref="A21"/>
    </sheetView>
  </sheetViews>
  <sheetFormatPr baseColWidth="10" defaultRowHeight="12.75" x14ac:dyDescent="0.2"/>
  <cols>
    <col min="1" max="1" width="27.7109375" customWidth="1"/>
    <col min="2" max="5" width="12" customWidth="1"/>
    <col min="6" max="6" width="12" style="136" customWidth="1"/>
    <col min="7" max="7" width="11.42578125" style="137"/>
  </cols>
  <sheetData>
    <row r="1" spans="1:9" ht="19.5" customHeight="1" thickBot="1" x14ac:dyDescent="0.25">
      <c r="A1" s="135" t="s">
        <v>312</v>
      </c>
    </row>
    <row r="2" spans="1:9" ht="33.75" customHeight="1" thickBot="1" x14ac:dyDescent="0.25">
      <c r="A2" s="298" t="s">
        <v>154</v>
      </c>
      <c r="B2" s="300" t="s">
        <v>155</v>
      </c>
      <c r="C2" s="300" t="s">
        <v>156</v>
      </c>
      <c r="D2" s="302" t="s">
        <v>33</v>
      </c>
      <c r="E2" s="303"/>
      <c r="F2" s="138"/>
      <c r="H2" s="47" t="s">
        <v>96</v>
      </c>
    </row>
    <row r="3" spans="1:9" ht="22.5" x14ac:dyDescent="0.2">
      <c r="A3" s="299"/>
      <c r="B3" s="301"/>
      <c r="C3" s="301"/>
      <c r="D3" s="304" t="s">
        <v>157</v>
      </c>
      <c r="E3" s="139" t="s">
        <v>158</v>
      </c>
      <c r="F3" s="306" t="s">
        <v>34</v>
      </c>
    </row>
    <row r="4" spans="1:9" ht="53.25" customHeight="1" x14ac:dyDescent="0.2">
      <c r="A4" s="299"/>
      <c r="B4" s="301"/>
      <c r="C4" s="301"/>
      <c r="D4" s="305"/>
      <c r="E4" s="140" t="s">
        <v>159</v>
      </c>
      <c r="F4" s="307"/>
    </row>
    <row r="5" spans="1:9" ht="13.5" thickBot="1" x14ac:dyDescent="0.25">
      <c r="A5" s="288" t="s">
        <v>35</v>
      </c>
      <c r="B5" s="289"/>
      <c r="C5" s="289"/>
      <c r="D5" s="289"/>
      <c r="E5" s="289"/>
      <c r="F5" s="290"/>
    </row>
    <row r="6" spans="1:9" ht="13.5" thickBot="1" x14ac:dyDescent="0.25">
      <c r="A6" s="141" t="s">
        <v>36</v>
      </c>
      <c r="B6" s="142">
        <v>604</v>
      </c>
      <c r="C6" s="142">
        <v>261</v>
      </c>
      <c r="D6" s="143">
        <f>(15/19)*100</f>
        <v>78.94736842105263</v>
      </c>
      <c r="E6" s="143">
        <f>(246/585)*100</f>
        <v>42.051282051282051</v>
      </c>
      <c r="F6" s="144">
        <v>43.2</v>
      </c>
      <c r="G6" s="145"/>
      <c r="H6" s="7"/>
      <c r="I6" s="7"/>
    </row>
    <row r="7" spans="1:9" ht="13.5" thickBot="1" x14ac:dyDescent="0.25">
      <c r="A7" s="146" t="s">
        <v>160</v>
      </c>
      <c r="B7" s="147">
        <v>457</v>
      </c>
      <c r="C7" s="147">
        <v>40</v>
      </c>
      <c r="D7" s="148">
        <f>(10/17)*100</f>
        <v>58.82352941176471</v>
      </c>
      <c r="E7" s="148">
        <f>(30/440)*100</f>
        <v>6.8181818181818175</v>
      </c>
      <c r="F7" s="149">
        <v>8.8000000000000007</v>
      </c>
      <c r="G7" s="145"/>
      <c r="H7" s="7"/>
      <c r="I7" s="7"/>
    </row>
    <row r="8" spans="1:9" ht="13.5" thickBot="1" x14ac:dyDescent="0.25">
      <c r="A8" s="141" t="s">
        <v>37</v>
      </c>
      <c r="B8" s="150">
        <v>1694</v>
      </c>
      <c r="C8" s="142">
        <v>257</v>
      </c>
      <c r="D8" s="143">
        <f>(30/49)*100</f>
        <v>61.224489795918366</v>
      </c>
      <c r="E8" s="143">
        <f>(227/1645)*100</f>
        <v>13.799392097264437</v>
      </c>
      <c r="F8" s="144">
        <v>15.2</v>
      </c>
      <c r="G8" s="145"/>
      <c r="H8" s="7"/>
      <c r="I8" s="7"/>
    </row>
    <row r="9" spans="1:9" x14ac:dyDescent="0.2">
      <c r="A9" s="151" t="s">
        <v>38</v>
      </c>
      <c r="B9" s="152">
        <f>SUM(B6:B8)</f>
        <v>2755</v>
      </c>
      <c r="C9" s="153">
        <f>SUM(C6:C8)</f>
        <v>558</v>
      </c>
      <c r="D9" s="154">
        <f>(55/85)*100</f>
        <v>64.705882352941174</v>
      </c>
      <c r="E9" s="154">
        <f>(503/2670)*100</f>
        <v>18.838951310861425</v>
      </c>
      <c r="F9" s="155">
        <v>20.25</v>
      </c>
      <c r="G9" s="145"/>
      <c r="H9" s="7"/>
      <c r="I9" s="7"/>
    </row>
    <row r="10" spans="1:9" ht="13.5" thickBot="1" x14ac:dyDescent="0.25">
      <c r="A10" s="291" t="s">
        <v>39</v>
      </c>
      <c r="B10" s="292"/>
      <c r="C10" s="292"/>
      <c r="D10" s="292"/>
      <c r="E10" s="292"/>
      <c r="F10" s="293"/>
      <c r="G10" s="145"/>
      <c r="H10" s="7"/>
      <c r="I10" s="7"/>
    </row>
    <row r="11" spans="1:9" ht="13.5" thickBot="1" x14ac:dyDescent="0.25">
      <c r="A11" s="146" t="s">
        <v>36</v>
      </c>
      <c r="B11" s="156">
        <v>4507</v>
      </c>
      <c r="C11" s="156">
        <v>2047</v>
      </c>
      <c r="D11" s="148">
        <f>(155/181)*100</f>
        <v>85.635359116022101</v>
      </c>
      <c r="E11" s="148">
        <f>(1892/4326)*100</f>
        <v>43.735552473416547</v>
      </c>
      <c r="F11" s="149">
        <v>45.4</v>
      </c>
      <c r="G11" s="145"/>
      <c r="H11" s="7"/>
      <c r="I11" s="7"/>
    </row>
    <row r="12" spans="1:9" ht="13.5" thickBot="1" x14ac:dyDescent="0.25">
      <c r="A12" s="141" t="s">
        <v>160</v>
      </c>
      <c r="B12" s="142">
        <v>473</v>
      </c>
      <c r="C12" s="142">
        <v>42</v>
      </c>
      <c r="D12" s="143">
        <f>(14/22)*100</f>
        <v>63.636363636363633</v>
      </c>
      <c r="E12" s="143">
        <f>(28/451)*100</f>
        <v>6.2084257206208431</v>
      </c>
      <c r="F12" s="144">
        <v>8.9</v>
      </c>
      <c r="G12" s="145"/>
      <c r="H12" s="7"/>
      <c r="I12" s="7"/>
    </row>
    <row r="13" spans="1:9" ht="13.5" thickBot="1" x14ac:dyDescent="0.25">
      <c r="A13" s="146" t="s">
        <v>37</v>
      </c>
      <c r="B13" s="150">
        <v>8969</v>
      </c>
      <c r="C13" s="156">
        <v>1274</v>
      </c>
      <c r="D13" s="148">
        <f>(223/345)*100</f>
        <v>64.637681159420296</v>
      </c>
      <c r="E13" s="148">
        <f>(1051/8624)*100</f>
        <v>12.186920222634507</v>
      </c>
      <c r="F13" s="149">
        <v>14.2</v>
      </c>
      <c r="G13" s="145"/>
      <c r="H13" s="7"/>
      <c r="I13" s="7"/>
    </row>
    <row r="14" spans="1:9" x14ac:dyDescent="0.2">
      <c r="A14" s="157" t="s">
        <v>38</v>
      </c>
      <c r="B14" s="152">
        <f>SUM(B11:B13)</f>
        <v>13949</v>
      </c>
      <c r="C14" s="158">
        <f>SUM(C11:C13)</f>
        <v>3363</v>
      </c>
      <c r="D14" s="159">
        <f>(392/548)*100</f>
        <v>71.532846715328475</v>
      </c>
      <c r="E14" s="159">
        <f>(2971/13401)*100</f>
        <v>22.169987314379526</v>
      </c>
      <c r="F14" s="160">
        <v>24.1</v>
      </c>
      <c r="G14" s="145"/>
      <c r="H14" s="7"/>
      <c r="I14" s="7"/>
    </row>
    <row r="15" spans="1:9" ht="13.5" thickBot="1" x14ac:dyDescent="0.25">
      <c r="A15" s="294" t="s">
        <v>34</v>
      </c>
      <c r="B15" s="295"/>
      <c r="C15" s="295"/>
      <c r="D15" s="295"/>
      <c r="E15" s="295"/>
      <c r="F15" s="296"/>
      <c r="G15" s="145"/>
      <c r="H15" s="7"/>
      <c r="I15" s="7"/>
    </row>
    <row r="16" spans="1:9" ht="13.5" thickBot="1" x14ac:dyDescent="0.25">
      <c r="A16" s="141" t="s">
        <v>36</v>
      </c>
      <c r="B16" s="150">
        <f t="shared" ref="B16:C18" si="0">B6+B11</f>
        <v>5111</v>
      </c>
      <c r="C16" s="150">
        <f t="shared" si="0"/>
        <v>2308</v>
      </c>
      <c r="D16" s="143">
        <f>(170/200)*100</f>
        <v>85</v>
      </c>
      <c r="E16" s="143">
        <f>(2138/4911)*100</f>
        <v>43.534921604561191</v>
      </c>
      <c r="F16" s="144">
        <v>45.2</v>
      </c>
      <c r="G16" s="145"/>
      <c r="H16" s="7"/>
      <c r="I16" s="7"/>
    </row>
    <row r="17" spans="1:9" ht="13.5" thickBot="1" x14ac:dyDescent="0.25">
      <c r="A17" s="146" t="s">
        <v>160</v>
      </c>
      <c r="B17" s="156">
        <f t="shared" si="0"/>
        <v>930</v>
      </c>
      <c r="C17" s="147">
        <f t="shared" si="0"/>
        <v>82</v>
      </c>
      <c r="D17" s="148">
        <f>(24/39)*100</f>
        <v>61.53846153846154</v>
      </c>
      <c r="E17" s="148">
        <f>(58/891)*100</f>
        <v>6.5095398428731759</v>
      </c>
      <c r="F17" s="149">
        <v>8.8000000000000007</v>
      </c>
      <c r="G17" s="145"/>
      <c r="H17" s="7"/>
      <c r="I17" s="7"/>
    </row>
    <row r="18" spans="1:9" ht="13.5" thickBot="1" x14ac:dyDescent="0.25">
      <c r="A18" s="141" t="s">
        <v>37</v>
      </c>
      <c r="B18" s="150">
        <f t="shared" si="0"/>
        <v>10663</v>
      </c>
      <c r="C18" s="150">
        <f t="shared" si="0"/>
        <v>1531</v>
      </c>
      <c r="D18" s="143">
        <f>(253/394)*100</f>
        <v>64.213197969543145</v>
      </c>
      <c r="E18" s="143">
        <f>(1278/10269)*100</f>
        <v>12.445223488168274</v>
      </c>
      <c r="F18" s="144">
        <v>14.4</v>
      </c>
      <c r="G18" s="145"/>
      <c r="H18" s="7"/>
      <c r="I18" s="7"/>
    </row>
    <row r="19" spans="1:9" ht="13.5" thickBot="1" x14ac:dyDescent="0.25">
      <c r="A19" s="161" t="s">
        <v>38</v>
      </c>
      <c r="B19" s="162">
        <f>SUM(B16:B18)</f>
        <v>16704</v>
      </c>
      <c r="C19" s="163">
        <f>SUM(C16:C18)</f>
        <v>3921</v>
      </c>
      <c r="D19" s="164">
        <f>(447/633)*100</f>
        <v>70.616113744075832</v>
      </c>
      <c r="E19" s="164">
        <f>(3474/16071)*100</f>
        <v>21.616576442038454</v>
      </c>
      <c r="F19" s="165">
        <v>23.5</v>
      </c>
      <c r="G19" s="145"/>
      <c r="H19" s="7"/>
      <c r="I19" s="7"/>
    </row>
    <row r="21" spans="1:9" x14ac:dyDescent="0.2">
      <c r="A21" s="1" t="s">
        <v>325</v>
      </c>
    </row>
    <row r="23" spans="1:9" ht="20.25" customHeight="1" x14ac:dyDescent="0.2">
      <c r="A23" s="297"/>
      <c r="B23" s="297"/>
      <c r="C23" s="297"/>
      <c r="D23" s="297"/>
      <c r="E23" s="297"/>
      <c r="F23" s="297"/>
    </row>
    <row r="24" spans="1:9" x14ac:dyDescent="0.2">
      <c r="A24" s="127"/>
      <c r="B24" s="127"/>
      <c r="C24" s="127"/>
      <c r="D24" s="127"/>
      <c r="E24" s="127"/>
      <c r="F24" s="166"/>
    </row>
    <row r="25" spans="1:9" x14ac:dyDescent="0.2">
      <c r="C25" s="7"/>
    </row>
    <row r="27" spans="1:9" ht="54" customHeight="1" x14ac:dyDescent="0.2"/>
    <row r="95" ht="24.75" customHeight="1" x14ac:dyDescent="0.2"/>
    <row r="96" ht="17.25" customHeight="1" x14ac:dyDescent="0.2"/>
  </sheetData>
  <mergeCells count="10">
    <mergeCell ref="A5:F5"/>
    <mergeCell ref="A10:F10"/>
    <mergeCell ref="A15:F15"/>
    <mergeCell ref="A23:F23"/>
    <mergeCell ref="A2:A4"/>
    <mergeCell ref="B2:B4"/>
    <mergeCell ref="C2:C4"/>
    <mergeCell ref="D2:E2"/>
    <mergeCell ref="D3:D4"/>
    <mergeCell ref="F3:F4"/>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7"/>
  <sheetViews>
    <sheetView topLeftCell="A10" zoomScaleNormal="100" zoomScaleSheetLayoutView="115" workbookViewId="0">
      <selection activeCell="D32" sqref="D32"/>
    </sheetView>
  </sheetViews>
  <sheetFormatPr baseColWidth="10" defaultRowHeight="12.75" x14ac:dyDescent="0.2"/>
  <cols>
    <col min="1" max="1" width="17.140625" customWidth="1"/>
  </cols>
  <sheetData>
    <row r="1" spans="1:10" x14ac:dyDescent="0.2">
      <c r="A1" s="2" t="s">
        <v>313</v>
      </c>
    </row>
    <row r="2" spans="1:10" ht="13.5" thickBot="1" x14ac:dyDescent="0.25">
      <c r="A2" s="17"/>
      <c r="B2" s="308" t="s">
        <v>41</v>
      </c>
      <c r="C2" s="308"/>
      <c r="D2" s="308"/>
      <c r="E2" s="308"/>
      <c r="F2" s="308"/>
      <c r="G2" s="308"/>
      <c r="H2" s="308"/>
    </row>
    <row r="3" spans="1:10" ht="13.5" thickBot="1" x14ac:dyDescent="0.25">
      <c r="A3" s="8"/>
      <c r="B3" s="309">
        <v>2019</v>
      </c>
      <c r="C3" s="310"/>
      <c r="D3" s="310"/>
      <c r="E3" s="310"/>
      <c r="F3" s="310"/>
      <c r="G3" s="310"/>
      <c r="H3" s="311"/>
      <c r="I3" s="43"/>
      <c r="J3" s="44"/>
    </row>
    <row r="4" spans="1:10" ht="15" customHeight="1" thickBot="1" x14ac:dyDescent="0.25">
      <c r="A4" s="318" t="s">
        <v>42</v>
      </c>
      <c r="B4" s="312" t="s">
        <v>43</v>
      </c>
      <c r="C4" s="314" t="s">
        <v>44</v>
      </c>
      <c r="D4" s="315"/>
      <c r="E4" s="314" t="s">
        <v>45</v>
      </c>
      <c r="F4" s="315"/>
      <c r="G4" s="314" t="s">
        <v>46</v>
      </c>
      <c r="H4" s="315"/>
      <c r="I4" s="45"/>
      <c r="J4" s="44"/>
    </row>
    <row r="5" spans="1:10" ht="18.75" thickBot="1" x14ac:dyDescent="0.25">
      <c r="A5" s="319"/>
      <c r="B5" s="313"/>
      <c r="C5" s="72" t="s">
        <v>102</v>
      </c>
      <c r="D5" s="9" t="s">
        <v>47</v>
      </c>
      <c r="E5" s="72" t="s">
        <v>102</v>
      </c>
      <c r="F5" s="10" t="s">
        <v>48</v>
      </c>
      <c r="G5" s="72" t="s">
        <v>102</v>
      </c>
      <c r="H5" s="9" t="s">
        <v>49</v>
      </c>
      <c r="I5" s="45"/>
      <c r="J5" s="44"/>
    </row>
    <row r="6" spans="1:10" ht="13.5" thickBot="1" x14ac:dyDescent="0.25">
      <c r="A6" s="73" t="s">
        <v>50</v>
      </c>
      <c r="B6" s="62">
        <v>18</v>
      </c>
      <c r="C6" s="62">
        <v>130</v>
      </c>
      <c r="D6" s="63">
        <f>C6/C$21</f>
        <v>2.2067560685791885E-2</v>
      </c>
      <c r="E6" s="66">
        <v>16</v>
      </c>
      <c r="F6" s="46">
        <f>E6/C6*100</f>
        <v>12.307692307692308</v>
      </c>
      <c r="G6" s="281">
        <v>11</v>
      </c>
      <c r="H6" s="283">
        <f>G6/E6*100</f>
        <v>68.75</v>
      </c>
      <c r="I6" s="45"/>
      <c r="J6" s="44"/>
    </row>
    <row r="7" spans="1:10" ht="18.75" thickBot="1" x14ac:dyDescent="0.25">
      <c r="A7" s="71" t="s">
        <v>51</v>
      </c>
      <c r="B7" s="64">
        <v>349</v>
      </c>
      <c r="C7" s="64">
        <v>310</v>
      </c>
      <c r="D7" s="63">
        <f t="shared" ref="D7:D21" si="0">C7/C$21</f>
        <v>5.2622644712272959E-2</v>
      </c>
      <c r="E7" s="66">
        <v>124</v>
      </c>
      <c r="F7" s="46">
        <f t="shared" ref="F7:F20" si="1">E7/C7*100</f>
        <v>40</v>
      </c>
      <c r="G7" s="281">
        <v>75</v>
      </c>
      <c r="H7" s="283">
        <f t="shared" ref="H7:H21" si="2">G7/E7*100</f>
        <v>60.483870967741936</v>
      </c>
      <c r="I7" s="45"/>
      <c r="J7" s="44"/>
    </row>
    <row r="8" spans="1:10" ht="18.75" thickBot="1" x14ac:dyDescent="0.25">
      <c r="A8" s="71" t="s">
        <v>52</v>
      </c>
      <c r="B8" s="64">
        <v>37</v>
      </c>
      <c r="C8" s="64">
        <v>87</v>
      </c>
      <c r="D8" s="63">
        <f t="shared" si="0"/>
        <v>1.4768290612799185E-2</v>
      </c>
      <c r="E8" s="66">
        <v>26</v>
      </c>
      <c r="F8" s="46">
        <f t="shared" si="1"/>
        <v>29.885057471264371</v>
      </c>
      <c r="G8" s="281">
        <v>11</v>
      </c>
      <c r="H8" s="283">
        <f t="shared" si="2"/>
        <v>42.307692307692307</v>
      </c>
      <c r="I8" s="45"/>
      <c r="J8" s="44"/>
    </row>
    <row r="9" spans="1:10" ht="13.5" thickBot="1" x14ac:dyDescent="0.25">
      <c r="A9" s="71" t="s">
        <v>53</v>
      </c>
      <c r="B9" s="64">
        <v>182</v>
      </c>
      <c r="C9" s="64">
        <v>347</v>
      </c>
      <c r="D9" s="63">
        <f t="shared" si="0"/>
        <v>5.890341198438296E-2</v>
      </c>
      <c r="E9" s="66">
        <v>115</v>
      </c>
      <c r="F9" s="46">
        <f t="shared" si="1"/>
        <v>33.141210374639769</v>
      </c>
      <c r="G9" s="281">
        <v>77</v>
      </c>
      <c r="H9" s="283">
        <f t="shared" si="2"/>
        <v>66.956521739130437</v>
      </c>
      <c r="I9" s="45"/>
      <c r="J9" s="44"/>
    </row>
    <row r="10" spans="1:10" ht="18.75" thickBot="1" x14ac:dyDescent="0.25">
      <c r="A10" s="71" t="s">
        <v>54</v>
      </c>
      <c r="B10" s="64">
        <v>107</v>
      </c>
      <c r="C10" s="64">
        <v>265</v>
      </c>
      <c r="D10" s="63">
        <f t="shared" si="0"/>
        <v>4.498387370565269E-2</v>
      </c>
      <c r="E10" s="66">
        <v>64</v>
      </c>
      <c r="F10" s="46">
        <f t="shared" si="1"/>
        <v>24.150943396226417</v>
      </c>
      <c r="G10" s="281">
        <v>41</v>
      </c>
      <c r="H10" s="283">
        <f t="shared" si="2"/>
        <v>64.0625</v>
      </c>
      <c r="I10" s="45"/>
      <c r="J10" s="44"/>
    </row>
    <row r="11" spans="1:10" ht="13.5" thickBot="1" x14ac:dyDescent="0.25">
      <c r="A11" s="71" t="s">
        <v>55</v>
      </c>
      <c r="B11" s="64">
        <v>29</v>
      </c>
      <c r="C11" s="64">
        <v>112</v>
      </c>
      <c r="D11" s="63">
        <f t="shared" si="0"/>
        <v>1.9012052283143777E-2</v>
      </c>
      <c r="E11" s="66">
        <v>14</v>
      </c>
      <c r="F11" s="46">
        <f t="shared" si="1"/>
        <v>12.5</v>
      </c>
      <c r="G11" s="281">
        <v>12</v>
      </c>
      <c r="H11" s="283">
        <f t="shared" si="2"/>
        <v>85.714285714285708</v>
      </c>
      <c r="I11" s="45"/>
      <c r="J11" s="44"/>
    </row>
    <row r="12" spans="1:10" ht="13.5" thickBot="1" x14ac:dyDescent="0.25">
      <c r="A12" s="71" t="s">
        <v>56</v>
      </c>
      <c r="B12" s="64">
        <v>222</v>
      </c>
      <c r="C12" s="64">
        <v>649</v>
      </c>
      <c r="D12" s="63">
        <f t="shared" si="0"/>
        <v>0.11016805296214564</v>
      </c>
      <c r="E12" s="66">
        <v>252</v>
      </c>
      <c r="F12" s="46">
        <f t="shared" si="1"/>
        <v>38.828967642526962</v>
      </c>
      <c r="G12" s="281">
        <v>207</v>
      </c>
      <c r="H12" s="283">
        <f t="shared" si="2"/>
        <v>82.142857142857139</v>
      </c>
      <c r="I12" s="45"/>
      <c r="J12" s="44"/>
    </row>
    <row r="13" spans="1:10" ht="13.5" thickBot="1" x14ac:dyDescent="0.25">
      <c r="A13" s="71" t="s">
        <v>57</v>
      </c>
      <c r="B13" s="64">
        <v>85</v>
      </c>
      <c r="C13" s="64">
        <v>389</v>
      </c>
      <c r="D13" s="63">
        <f t="shared" si="0"/>
        <v>6.603293159056188E-2</v>
      </c>
      <c r="E13" s="66">
        <v>60</v>
      </c>
      <c r="F13" s="46">
        <f t="shared" si="1"/>
        <v>15.424164524421593</v>
      </c>
      <c r="G13" s="281">
        <v>38</v>
      </c>
      <c r="H13" s="283">
        <f t="shared" si="2"/>
        <v>63.333333333333329</v>
      </c>
      <c r="I13" s="45"/>
      <c r="J13" s="44"/>
    </row>
    <row r="14" spans="1:10" ht="27.75" thickBot="1" x14ac:dyDescent="0.25">
      <c r="A14" s="71" t="s">
        <v>58</v>
      </c>
      <c r="B14" s="64">
        <v>66</v>
      </c>
      <c r="C14" s="64">
        <v>110</v>
      </c>
      <c r="D14" s="63">
        <f t="shared" si="0"/>
        <v>1.867255134951621E-2</v>
      </c>
      <c r="E14" s="66">
        <v>56</v>
      </c>
      <c r="F14" s="46">
        <f t="shared" si="1"/>
        <v>50.909090909090907</v>
      </c>
      <c r="G14" s="281">
        <v>45</v>
      </c>
      <c r="H14" s="283">
        <f t="shared" si="2"/>
        <v>80.357142857142861</v>
      </c>
      <c r="I14" s="45"/>
      <c r="J14" s="44"/>
    </row>
    <row r="15" spans="1:10" ht="27.75" thickBot="1" x14ac:dyDescent="0.25">
      <c r="A15" s="71" t="s">
        <v>59</v>
      </c>
      <c r="B15" s="64">
        <v>362</v>
      </c>
      <c r="C15" s="64">
        <v>3138</v>
      </c>
      <c r="D15" s="63">
        <f t="shared" si="0"/>
        <v>0.53267696486165339</v>
      </c>
      <c r="E15" s="66">
        <v>517</v>
      </c>
      <c r="F15" s="46">
        <f t="shared" si="1"/>
        <v>16.475462077756532</v>
      </c>
      <c r="G15" s="281">
        <v>333</v>
      </c>
      <c r="H15" s="283">
        <f t="shared" si="2"/>
        <v>64.410058027079316</v>
      </c>
      <c r="I15" s="45"/>
      <c r="J15" s="44"/>
    </row>
    <row r="16" spans="1:10" ht="18.75" thickBot="1" x14ac:dyDescent="0.25">
      <c r="A16" s="13" t="s">
        <v>60</v>
      </c>
      <c r="B16" s="64">
        <v>18</v>
      </c>
      <c r="C16" s="64">
        <v>29</v>
      </c>
      <c r="D16" s="63">
        <f t="shared" si="0"/>
        <v>4.9227635375997288E-3</v>
      </c>
      <c r="E16" s="66">
        <v>5</v>
      </c>
      <c r="F16" s="46">
        <f t="shared" si="1"/>
        <v>17.241379310344829</v>
      </c>
      <c r="G16" s="281">
        <v>4</v>
      </c>
      <c r="H16" s="283">
        <f t="shared" si="2"/>
        <v>80</v>
      </c>
      <c r="I16" s="45"/>
      <c r="J16" s="44"/>
    </row>
    <row r="17" spans="1:10" ht="18.75" thickBot="1" x14ac:dyDescent="0.25">
      <c r="A17" s="71" t="s">
        <v>61</v>
      </c>
      <c r="B17" s="64">
        <v>9</v>
      </c>
      <c r="C17" s="64">
        <v>7</v>
      </c>
      <c r="D17" s="63">
        <f t="shared" si="0"/>
        <v>1.1882532676964861E-3</v>
      </c>
      <c r="E17" s="66">
        <v>2</v>
      </c>
      <c r="F17" s="46">
        <f t="shared" si="1"/>
        <v>28.571428571428569</v>
      </c>
      <c r="G17" s="281">
        <v>2</v>
      </c>
      <c r="H17" s="283">
        <f t="shared" si="2"/>
        <v>100</v>
      </c>
      <c r="I17" s="45"/>
      <c r="J17" s="44"/>
    </row>
    <row r="18" spans="1:10" ht="18.75" thickBot="1" x14ac:dyDescent="0.25">
      <c r="A18" s="71" t="s">
        <v>62</v>
      </c>
      <c r="B18" s="64">
        <v>5</v>
      </c>
      <c r="C18" s="64">
        <v>8</v>
      </c>
      <c r="D18" s="63">
        <f t="shared" si="0"/>
        <v>1.3580037345102699E-3</v>
      </c>
      <c r="E18" s="66">
        <v>3</v>
      </c>
      <c r="F18" s="46">
        <f t="shared" si="1"/>
        <v>37.5</v>
      </c>
      <c r="G18" s="281">
        <v>3</v>
      </c>
      <c r="H18" s="283">
        <f t="shared" si="2"/>
        <v>100</v>
      </c>
      <c r="I18" s="45"/>
      <c r="J18" s="44"/>
    </row>
    <row r="19" spans="1:10" ht="18.75" thickBot="1" x14ac:dyDescent="0.25">
      <c r="A19" s="71" t="s">
        <v>63</v>
      </c>
      <c r="B19" s="64">
        <v>13</v>
      </c>
      <c r="C19" s="64">
        <v>64</v>
      </c>
      <c r="D19" s="63">
        <f t="shared" si="0"/>
        <v>1.0864029876082159E-2</v>
      </c>
      <c r="E19" s="66">
        <v>12</v>
      </c>
      <c r="F19" s="46">
        <f t="shared" si="1"/>
        <v>18.75</v>
      </c>
      <c r="G19" s="281">
        <v>8</v>
      </c>
      <c r="H19" s="283">
        <f t="shared" si="2"/>
        <v>66.666666666666657</v>
      </c>
      <c r="I19" s="45"/>
      <c r="J19" s="44"/>
    </row>
    <row r="20" spans="1:10" ht="13.5" thickBot="1" x14ac:dyDescent="0.25">
      <c r="A20" s="71" t="s">
        <v>64</v>
      </c>
      <c r="B20" s="64">
        <v>50</v>
      </c>
      <c r="C20" s="64">
        <v>246</v>
      </c>
      <c r="D20" s="63">
        <f t="shared" si="0"/>
        <v>4.1758614836190797E-2</v>
      </c>
      <c r="E20" s="66">
        <v>35</v>
      </c>
      <c r="F20" s="46">
        <f t="shared" si="1"/>
        <v>14.227642276422763</v>
      </c>
      <c r="G20" s="281">
        <v>29</v>
      </c>
      <c r="H20" s="283">
        <f t="shared" si="2"/>
        <v>82.857142857142861</v>
      </c>
      <c r="I20" s="45"/>
      <c r="J20" s="44"/>
    </row>
    <row r="21" spans="1:10" ht="13.5" thickBot="1" x14ac:dyDescent="0.25">
      <c r="A21" s="14" t="s">
        <v>38</v>
      </c>
      <c r="B21" s="67">
        <f>SUM(B6:B20)</f>
        <v>1552</v>
      </c>
      <c r="C21" s="67">
        <f>SUM(C6:C20)</f>
        <v>5891</v>
      </c>
      <c r="D21" s="68">
        <f t="shared" si="0"/>
        <v>1</v>
      </c>
      <c r="E21" s="69">
        <f>SUM(E6:E20)</f>
        <v>1301</v>
      </c>
      <c r="F21" s="70">
        <f>E21/C21*100</f>
        <v>22.084535732473263</v>
      </c>
      <c r="G21" s="282">
        <f>SUM(G6:G20)</f>
        <v>896</v>
      </c>
      <c r="H21" s="283">
        <f t="shared" si="2"/>
        <v>68.870099923136053</v>
      </c>
      <c r="I21" s="45"/>
      <c r="J21" s="44"/>
    </row>
    <row r="22" spans="1:10" ht="18.75" thickBot="1" x14ac:dyDescent="0.25">
      <c r="A22" s="11" t="s">
        <v>65</v>
      </c>
      <c r="B22" s="15"/>
      <c r="C22" s="12">
        <f>C20+C18+C17+C16+C15+C13+C12+C11+C10+C9+C8+C6</f>
        <v>5407</v>
      </c>
      <c r="D22" s="320"/>
      <c r="E22" s="321"/>
      <c r="F22" s="321"/>
      <c r="G22" s="321"/>
      <c r="H22" s="322"/>
      <c r="I22" s="16"/>
      <c r="J22" s="16"/>
    </row>
    <row r="23" spans="1:10" ht="31.5" customHeight="1" x14ac:dyDescent="0.2">
      <c r="A23" s="316" t="s">
        <v>66</v>
      </c>
      <c r="B23" s="65"/>
      <c r="C23" s="329">
        <v>3386</v>
      </c>
      <c r="D23" s="323"/>
      <c r="E23" s="324"/>
      <c r="F23" s="324"/>
      <c r="G23" s="324"/>
      <c r="H23" s="325"/>
      <c r="I23" s="16"/>
      <c r="J23" s="16"/>
    </row>
    <row r="24" spans="1:10" ht="13.5" thickBot="1" x14ac:dyDescent="0.25">
      <c r="A24" s="317"/>
      <c r="B24" s="65"/>
      <c r="C24" s="330"/>
      <c r="D24" s="323"/>
      <c r="E24" s="324"/>
      <c r="F24" s="324"/>
      <c r="G24" s="324"/>
      <c r="H24" s="325"/>
      <c r="I24" s="16"/>
      <c r="J24" s="16"/>
    </row>
    <row r="25" spans="1:10" ht="31.5" customHeight="1" x14ac:dyDescent="0.2">
      <c r="A25" s="316" t="s">
        <v>67</v>
      </c>
      <c r="B25" s="65"/>
      <c r="C25" s="329" t="s">
        <v>105</v>
      </c>
      <c r="D25" s="323"/>
      <c r="E25" s="324"/>
      <c r="F25" s="324"/>
      <c r="G25" s="324"/>
      <c r="H25" s="325"/>
      <c r="I25" s="16"/>
      <c r="J25" s="16"/>
    </row>
    <row r="26" spans="1:10" ht="13.5" thickBot="1" x14ac:dyDescent="0.25">
      <c r="A26" s="317"/>
      <c r="B26" s="49"/>
      <c r="C26" s="330"/>
      <c r="D26" s="326"/>
      <c r="E26" s="327"/>
      <c r="F26" s="327"/>
      <c r="G26" s="327"/>
      <c r="H26" s="328"/>
      <c r="I26" s="16"/>
      <c r="J26" s="16"/>
    </row>
    <row r="27" spans="1:10" x14ac:dyDescent="0.2">
      <c r="A27" t="s">
        <v>325</v>
      </c>
    </row>
  </sheetData>
  <mergeCells count="12">
    <mergeCell ref="A23:A24"/>
    <mergeCell ref="A25:A26"/>
    <mergeCell ref="A4:A5"/>
    <mergeCell ref="D22:H26"/>
    <mergeCell ref="C23:C24"/>
    <mergeCell ref="C25:C26"/>
    <mergeCell ref="B2:H2"/>
    <mergeCell ref="B3:H3"/>
    <mergeCell ref="B4:B5"/>
    <mergeCell ref="C4:D4"/>
    <mergeCell ref="E4:F4"/>
    <mergeCell ref="G4:H4"/>
  </mergeCell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6"/>
  <sheetViews>
    <sheetView zoomScaleNormal="100" zoomScaleSheetLayoutView="100" workbookViewId="0">
      <selection activeCell="A20" sqref="A20"/>
    </sheetView>
  </sheetViews>
  <sheetFormatPr baseColWidth="10" defaultRowHeight="12.75" x14ac:dyDescent="0.2"/>
  <cols>
    <col min="1" max="1" width="74" style="19" customWidth="1"/>
    <col min="2" max="4" width="8.5703125" style="19" customWidth="1"/>
    <col min="5" max="5" width="10" style="19" customWidth="1"/>
    <col min="6" max="6" width="9" style="19" bestFit="1" customWidth="1"/>
    <col min="7" max="7" width="10.42578125" style="19" customWidth="1"/>
    <col min="8" max="16384" width="11.42578125" style="19"/>
  </cols>
  <sheetData>
    <row r="1" spans="1:7" x14ac:dyDescent="0.2">
      <c r="A1" s="18" t="s">
        <v>314</v>
      </c>
      <c r="B1" s="18"/>
      <c r="C1" s="18"/>
      <c r="D1" s="18"/>
      <c r="E1" s="18"/>
      <c r="F1" s="18"/>
    </row>
    <row r="2" spans="1:7" x14ac:dyDescent="0.2">
      <c r="A2" s="20"/>
      <c r="B2" s="20"/>
      <c r="C2" s="20"/>
      <c r="D2" s="20"/>
      <c r="E2" s="20"/>
      <c r="F2" s="20"/>
    </row>
    <row r="3" spans="1:7" s="22" customFormat="1" x14ac:dyDescent="0.2">
      <c r="A3" s="21"/>
      <c r="B3" s="21">
        <v>2014</v>
      </c>
      <c r="C3" s="21">
        <v>2015</v>
      </c>
      <c r="D3" s="21">
        <v>2016</v>
      </c>
      <c r="E3" s="21">
        <v>2017</v>
      </c>
      <c r="F3" s="21">
        <v>2018</v>
      </c>
      <c r="G3" s="48">
        <v>2019</v>
      </c>
    </row>
    <row r="4" spans="1:7" s="22" customFormat="1" x14ac:dyDescent="0.2">
      <c r="A4" s="250" t="s">
        <v>68</v>
      </c>
      <c r="B4" s="251">
        <v>16806</v>
      </c>
      <c r="C4" s="251">
        <v>16698</v>
      </c>
      <c r="D4" s="251">
        <v>15835</v>
      </c>
      <c r="E4" s="252">
        <v>15868</v>
      </c>
      <c r="F4" s="252">
        <v>15503</v>
      </c>
      <c r="G4" s="252">
        <v>15059</v>
      </c>
    </row>
    <row r="5" spans="1:7" s="22" customFormat="1" x14ac:dyDescent="0.2">
      <c r="A5" s="23" t="s">
        <v>69</v>
      </c>
      <c r="B5" s="25">
        <v>4.5</v>
      </c>
      <c r="C5" s="25">
        <v>4.4000000000000004</v>
      </c>
      <c r="D5" s="25">
        <v>4.0999999999999996</v>
      </c>
      <c r="E5" s="284">
        <v>4.3295571126099581</v>
      </c>
      <c r="F5" s="284">
        <v>4.3384937425840109</v>
      </c>
      <c r="G5" s="284">
        <v>4.1900000000000004</v>
      </c>
    </row>
    <row r="6" spans="1:7" s="22" customFormat="1" ht="18" customHeight="1" x14ac:dyDescent="0.2">
      <c r="A6" s="23" t="s">
        <v>70</v>
      </c>
      <c r="B6" s="25">
        <v>43.9</v>
      </c>
      <c r="C6" s="25">
        <v>55.1</v>
      </c>
      <c r="D6" s="25">
        <v>46.7</v>
      </c>
      <c r="E6" s="284">
        <v>43.691706579279057</v>
      </c>
      <c r="F6" s="284">
        <v>43.069083403212282</v>
      </c>
      <c r="G6" s="284">
        <v>45.43</v>
      </c>
    </row>
    <row r="7" spans="1:7" s="22" customFormat="1" x14ac:dyDescent="0.2">
      <c r="A7" s="250" t="s">
        <v>71</v>
      </c>
      <c r="B7" s="251">
        <v>11767</v>
      </c>
      <c r="C7" s="251">
        <v>17904</v>
      </c>
      <c r="D7" s="251">
        <v>13700</v>
      </c>
      <c r="E7" s="252">
        <v>12837</v>
      </c>
      <c r="F7" s="252">
        <v>13225</v>
      </c>
      <c r="G7" s="252">
        <v>11809</v>
      </c>
    </row>
    <row r="8" spans="1:7" s="22" customFormat="1" x14ac:dyDescent="0.2">
      <c r="A8" s="23" t="s">
        <v>72</v>
      </c>
      <c r="B8" s="25">
        <v>61.4</v>
      </c>
      <c r="C8" s="25">
        <v>66.099999999999994</v>
      </c>
      <c r="D8" s="25">
        <v>65</v>
      </c>
      <c r="E8" s="284">
        <v>64.931714719271625</v>
      </c>
      <c r="F8" s="284">
        <v>66.400000000000006</v>
      </c>
      <c r="G8" s="284">
        <v>63.315639912069102</v>
      </c>
    </row>
    <row r="9" spans="1:7" s="22" customFormat="1" x14ac:dyDescent="0.2">
      <c r="A9" s="23" t="s">
        <v>73</v>
      </c>
      <c r="B9" s="24">
        <v>67.3</v>
      </c>
      <c r="C9" s="24">
        <v>70.5</v>
      </c>
      <c r="D9" s="24">
        <v>65.599999999999994</v>
      </c>
      <c r="E9" s="284">
        <v>68.144243440757151</v>
      </c>
      <c r="F9" s="284">
        <v>66.689774696707104</v>
      </c>
      <c r="G9" s="284">
        <v>61.14</v>
      </c>
    </row>
    <row r="10" spans="1:7" x14ac:dyDescent="0.2">
      <c r="G10" s="253"/>
    </row>
    <row r="11" spans="1:7" x14ac:dyDescent="0.2">
      <c r="A11" t="s">
        <v>325</v>
      </c>
    </row>
    <row r="16" spans="1:7" x14ac:dyDescent="0.2">
      <c r="G16" s="253"/>
    </row>
  </sheetData>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34"/>
  <sheetViews>
    <sheetView topLeftCell="A22" zoomScaleNormal="100" zoomScaleSheetLayoutView="70" workbookViewId="0">
      <selection activeCell="K34" sqref="K34"/>
    </sheetView>
  </sheetViews>
  <sheetFormatPr baseColWidth="10" defaultRowHeight="12.75" x14ac:dyDescent="0.2"/>
  <sheetData>
    <row r="1" spans="1:11" ht="38.25" x14ac:dyDescent="0.2">
      <c r="A1" s="3" t="s">
        <v>74</v>
      </c>
      <c r="B1" s="3" t="s">
        <v>28</v>
      </c>
      <c r="C1" s="4" t="s">
        <v>99</v>
      </c>
      <c r="D1" s="4" t="s">
        <v>98</v>
      </c>
      <c r="E1" s="3" t="s">
        <v>100</v>
      </c>
    </row>
    <row r="2" spans="1:11" x14ac:dyDescent="0.2">
      <c r="A2" s="51">
        <v>1</v>
      </c>
      <c r="B2" t="s">
        <v>19</v>
      </c>
      <c r="C2" s="51">
        <v>975</v>
      </c>
      <c r="D2" s="271">
        <v>400</v>
      </c>
      <c r="E2" s="60">
        <f>C2/D2</f>
        <v>2.4375</v>
      </c>
      <c r="F2" s="7"/>
      <c r="K2" s="249"/>
    </row>
    <row r="3" spans="1:11" x14ac:dyDescent="0.2">
      <c r="A3" s="51">
        <v>2</v>
      </c>
      <c r="B3" t="s">
        <v>29</v>
      </c>
      <c r="C3" s="51">
        <v>791</v>
      </c>
      <c r="D3" s="271">
        <v>308</v>
      </c>
      <c r="E3" s="60">
        <f t="shared" ref="E3:E32" si="0">C3/D3</f>
        <v>2.5681818181818183</v>
      </c>
      <c r="F3" s="51"/>
      <c r="K3" s="249"/>
    </row>
    <row r="4" spans="1:11" x14ac:dyDescent="0.2">
      <c r="A4" s="51">
        <v>3</v>
      </c>
      <c r="B4" t="s">
        <v>2</v>
      </c>
      <c r="C4" s="51">
        <v>167</v>
      </c>
      <c r="D4" s="271">
        <v>141</v>
      </c>
      <c r="E4" s="60">
        <f t="shared" si="0"/>
        <v>1.1843971631205674</v>
      </c>
      <c r="F4" s="51"/>
      <c r="K4" s="249"/>
    </row>
    <row r="5" spans="1:11" x14ac:dyDescent="0.2">
      <c r="A5" s="51">
        <v>4</v>
      </c>
      <c r="B5" t="s">
        <v>3</v>
      </c>
      <c r="C5" s="51">
        <v>1496</v>
      </c>
      <c r="D5" s="271">
        <v>166</v>
      </c>
      <c r="E5" s="60">
        <f t="shared" si="0"/>
        <v>9.0120481927710845</v>
      </c>
      <c r="F5" s="51"/>
      <c r="K5" s="249"/>
    </row>
    <row r="6" spans="1:11" x14ac:dyDescent="0.2">
      <c r="A6" s="51">
        <v>5</v>
      </c>
      <c r="B6" t="s">
        <v>4</v>
      </c>
      <c r="C6" s="51">
        <v>304</v>
      </c>
      <c r="D6" s="271">
        <v>166</v>
      </c>
      <c r="E6" s="60">
        <f t="shared" si="0"/>
        <v>1.8313253012048192</v>
      </c>
      <c r="F6" s="51"/>
      <c r="K6" s="249"/>
    </row>
    <row r="7" spans="1:11" x14ac:dyDescent="0.2">
      <c r="A7" s="51">
        <v>6</v>
      </c>
      <c r="B7" t="s">
        <v>30</v>
      </c>
      <c r="C7" s="51">
        <v>339</v>
      </c>
      <c r="D7" s="271">
        <v>122</v>
      </c>
      <c r="E7" s="60">
        <f t="shared" si="0"/>
        <v>2.778688524590164</v>
      </c>
      <c r="F7" s="51"/>
      <c r="K7" s="249"/>
    </row>
    <row r="8" spans="1:11" x14ac:dyDescent="0.2">
      <c r="A8" s="51">
        <v>7</v>
      </c>
      <c r="B8" t="s">
        <v>7</v>
      </c>
      <c r="C8" s="51">
        <v>167</v>
      </c>
      <c r="D8" s="271">
        <v>298</v>
      </c>
      <c r="E8" s="60">
        <f t="shared" si="0"/>
        <v>0.56040268456375841</v>
      </c>
      <c r="F8" s="51"/>
      <c r="K8" s="249"/>
    </row>
    <row r="9" spans="1:11" x14ac:dyDescent="0.2">
      <c r="A9" s="51">
        <v>8</v>
      </c>
      <c r="B9" t="s">
        <v>8</v>
      </c>
      <c r="C9" s="51">
        <v>655</v>
      </c>
      <c r="D9" s="271">
        <v>384</v>
      </c>
      <c r="E9" s="60">
        <f t="shared" si="0"/>
        <v>1.7057291666666667</v>
      </c>
      <c r="F9" s="51"/>
      <c r="K9" s="249"/>
    </row>
    <row r="10" spans="1:11" x14ac:dyDescent="0.2">
      <c r="A10" s="51">
        <v>9</v>
      </c>
      <c r="B10" t="s">
        <v>11</v>
      </c>
      <c r="C10" s="51">
        <v>311</v>
      </c>
      <c r="D10" s="271">
        <v>516</v>
      </c>
      <c r="E10" s="60">
        <f t="shared" si="0"/>
        <v>0.6027131782945736</v>
      </c>
      <c r="F10" s="51"/>
      <c r="K10" s="249"/>
    </row>
    <row r="11" spans="1:11" x14ac:dyDescent="0.2">
      <c r="A11" s="51">
        <v>10</v>
      </c>
      <c r="B11" t="s">
        <v>13</v>
      </c>
      <c r="C11" s="51">
        <v>648</v>
      </c>
      <c r="D11" s="271">
        <v>280</v>
      </c>
      <c r="E11" s="60">
        <f t="shared" si="0"/>
        <v>2.3142857142857145</v>
      </c>
      <c r="F11" s="51"/>
      <c r="K11" s="249"/>
    </row>
    <row r="12" spans="1:11" x14ac:dyDescent="0.2">
      <c r="A12" s="51">
        <v>11</v>
      </c>
      <c r="B12" t="s">
        <v>31</v>
      </c>
      <c r="C12" s="51">
        <v>1103</v>
      </c>
      <c r="D12" s="271">
        <v>153</v>
      </c>
      <c r="E12" s="60">
        <f t="shared" si="0"/>
        <v>7.2091503267973858</v>
      </c>
      <c r="F12" s="51"/>
      <c r="K12" s="249"/>
    </row>
    <row r="13" spans="1:11" x14ac:dyDescent="0.2">
      <c r="A13" s="51">
        <v>12</v>
      </c>
      <c r="B13" t="s">
        <v>16</v>
      </c>
      <c r="C13" s="51">
        <v>222</v>
      </c>
      <c r="D13" s="271">
        <v>198</v>
      </c>
      <c r="E13" s="60">
        <f t="shared" si="0"/>
        <v>1.1212121212121211</v>
      </c>
      <c r="F13" s="51"/>
      <c r="K13" s="249"/>
    </row>
    <row r="14" spans="1:11" x14ac:dyDescent="0.2">
      <c r="A14" s="51">
        <v>13</v>
      </c>
      <c r="B14" t="s">
        <v>20</v>
      </c>
      <c r="C14" s="51">
        <v>465</v>
      </c>
      <c r="D14" s="271">
        <v>205</v>
      </c>
      <c r="E14" s="60">
        <f t="shared" si="0"/>
        <v>2.2682926829268291</v>
      </c>
      <c r="F14" s="51"/>
      <c r="K14" s="249"/>
    </row>
    <row r="15" spans="1:11" x14ac:dyDescent="0.2">
      <c r="A15" s="51">
        <v>14</v>
      </c>
      <c r="B15" t="s">
        <v>22</v>
      </c>
      <c r="C15" s="51">
        <v>1468</v>
      </c>
      <c r="D15" s="271">
        <v>92</v>
      </c>
      <c r="E15" s="60">
        <f t="shared" si="0"/>
        <v>15.956521739130435</v>
      </c>
      <c r="F15" s="51"/>
      <c r="G15" s="51"/>
      <c r="K15" s="249"/>
    </row>
    <row r="16" spans="1:11" x14ac:dyDescent="0.2">
      <c r="A16" s="51">
        <v>15</v>
      </c>
      <c r="B16" t="s">
        <v>25</v>
      </c>
      <c r="C16" s="51">
        <v>391</v>
      </c>
      <c r="D16" s="271">
        <v>170</v>
      </c>
      <c r="E16" s="60">
        <f t="shared" si="0"/>
        <v>2.2999999999999998</v>
      </c>
      <c r="F16" s="51"/>
      <c r="K16" s="249"/>
    </row>
    <row r="17" spans="1:11" x14ac:dyDescent="0.2">
      <c r="A17" s="51">
        <v>16</v>
      </c>
      <c r="B17" t="s">
        <v>26</v>
      </c>
      <c r="C17" s="51">
        <v>1123</v>
      </c>
      <c r="D17" s="271">
        <v>204</v>
      </c>
      <c r="E17" s="60">
        <f t="shared" si="0"/>
        <v>5.5049019607843137</v>
      </c>
      <c r="F17" s="51"/>
      <c r="K17" s="249"/>
    </row>
    <row r="18" spans="1:11" x14ac:dyDescent="0.2">
      <c r="A18" s="51">
        <v>17</v>
      </c>
      <c r="B18" t="s">
        <v>17</v>
      </c>
      <c r="C18" s="51">
        <v>879</v>
      </c>
      <c r="D18" s="271">
        <v>206</v>
      </c>
      <c r="E18" s="60">
        <f t="shared" si="0"/>
        <v>4.266990291262136</v>
      </c>
      <c r="F18" s="51"/>
      <c r="K18" s="249"/>
    </row>
    <row r="19" spans="1:11" x14ac:dyDescent="0.2">
      <c r="A19" s="51">
        <v>18</v>
      </c>
      <c r="B19" t="s">
        <v>32</v>
      </c>
      <c r="C19" s="51">
        <v>256</v>
      </c>
      <c r="D19" s="271">
        <v>773</v>
      </c>
      <c r="E19" s="60">
        <f t="shared" si="0"/>
        <v>0.33117723156532991</v>
      </c>
      <c r="F19" s="51"/>
      <c r="K19" s="249"/>
    </row>
    <row r="20" spans="1:11" x14ac:dyDescent="0.2">
      <c r="A20" s="51">
        <v>19</v>
      </c>
      <c r="B20" t="s">
        <v>21</v>
      </c>
      <c r="C20" s="51">
        <v>87</v>
      </c>
      <c r="D20" s="271">
        <v>347</v>
      </c>
      <c r="E20" s="60">
        <f t="shared" si="0"/>
        <v>0.25072046109510088</v>
      </c>
      <c r="F20" s="51"/>
      <c r="K20" s="249"/>
    </row>
    <row r="21" spans="1:11" x14ac:dyDescent="0.2">
      <c r="A21" s="51">
        <v>20</v>
      </c>
      <c r="B21" t="s">
        <v>1</v>
      </c>
      <c r="C21" s="51">
        <v>79</v>
      </c>
      <c r="D21" s="271">
        <v>1096</v>
      </c>
      <c r="E21" s="60">
        <f t="shared" si="0"/>
        <v>7.2080291970802915E-2</v>
      </c>
      <c r="F21" s="51"/>
      <c r="K21" s="249"/>
    </row>
    <row r="22" spans="1:11" x14ac:dyDescent="0.2">
      <c r="A22" s="51">
        <v>21</v>
      </c>
      <c r="B22" t="s">
        <v>24</v>
      </c>
      <c r="C22" s="51">
        <v>199</v>
      </c>
      <c r="D22" s="271">
        <v>334</v>
      </c>
      <c r="E22" s="60">
        <f t="shared" si="0"/>
        <v>0.59580838323353291</v>
      </c>
      <c r="F22" s="51"/>
      <c r="J22" s="7"/>
      <c r="K22" s="249"/>
    </row>
    <row r="23" spans="1:11" x14ac:dyDescent="0.2">
      <c r="A23" s="51">
        <v>22</v>
      </c>
      <c r="B23" t="s">
        <v>12</v>
      </c>
      <c r="C23" s="51">
        <v>210</v>
      </c>
      <c r="D23" s="271">
        <v>141</v>
      </c>
      <c r="E23" s="60">
        <f t="shared" si="0"/>
        <v>1.4893617021276595</v>
      </c>
      <c r="F23" s="51"/>
      <c r="K23" s="249"/>
    </row>
    <row r="24" spans="1:11" x14ac:dyDescent="0.2">
      <c r="A24" s="51">
        <v>23</v>
      </c>
      <c r="B24" t="s">
        <v>18</v>
      </c>
      <c r="C24" s="51">
        <v>531</v>
      </c>
      <c r="D24" s="271">
        <v>231</v>
      </c>
      <c r="E24" s="60">
        <f t="shared" si="0"/>
        <v>2.2987012987012987</v>
      </c>
      <c r="F24" s="51"/>
      <c r="K24" s="249"/>
    </row>
    <row r="25" spans="1:11" x14ac:dyDescent="0.2">
      <c r="A25" s="51">
        <v>24</v>
      </c>
      <c r="B25" t="s">
        <v>6</v>
      </c>
      <c r="C25" s="51">
        <v>152</v>
      </c>
      <c r="D25" s="271">
        <v>3179</v>
      </c>
      <c r="E25" s="60">
        <f t="shared" si="0"/>
        <v>4.7813777917584149E-2</v>
      </c>
      <c r="F25" s="51"/>
      <c r="K25" s="249"/>
    </row>
    <row r="26" spans="1:11" x14ac:dyDescent="0.2">
      <c r="A26" s="51">
        <v>25</v>
      </c>
      <c r="B26" t="s">
        <v>27</v>
      </c>
      <c r="C26" s="51">
        <v>197</v>
      </c>
      <c r="D26" s="271">
        <v>3481</v>
      </c>
      <c r="E26" s="60">
        <f t="shared" si="0"/>
        <v>5.6592933065211147E-2</v>
      </c>
      <c r="F26" s="51"/>
      <c r="K26" s="249"/>
    </row>
    <row r="27" spans="1:11" x14ac:dyDescent="0.2">
      <c r="A27" s="51">
        <v>27</v>
      </c>
      <c r="B27" t="s">
        <v>5</v>
      </c>
      <c r="C27" s="51">
        <v>183</v>
      </c>
      <c r="D27" s="271">
        <v>28</v>
      </c>
      <c r="E27" s="60">
        <f t="shared" si="0"/>
        <v>6.5357142857142856</v>
      </c>
      <c r="F27" s="51"/>
      <c r="K27" s="249"/>
    </row>
    <row r="28" spans="1:11" x14ac:dyDescent="0.2">
      <c r="A28" s="51">
        <v>28</v>
      </c>
      <c r="B28" t="s">
        <v>23</v>
      </c>
      <c r="C28" s="51">
        <v>936</v>
      </c>
      <c r="D28" s="271">
        <v>97</v>
      </c>
      <c r="E28" s="60">
        <f t="shared" si="0"/>
        <v>9.6494845360824737</v>
      </c>
      <c r="F28" s="285"/>
      <c r="K28" s="249"/>
    </row>
    <row r="29" spans="1:11" x14ac:dyDescent="0.2">
      <c r="A29" s="51">
        <v>31</v>
      </c>
      <c r="B29" t="s">
        <v>14</v>
      </c>
      <c r="C29" s="51">
        <v>248</v>
      </c>
      <c r="D29" s="271">
        <v>45</v>
      </c>
      <c r="E29" s="60">
        <f t="shared" si="0"/>
        <v>5.5111111111111111</v>
      </c>
      <c r="F29" s="51"/>
      <c r="K29" s="249"/>
    </row>
    <row r="30" spans="1:11" x14ac:dyDescent="0.2">
      <c r="A30" s="51">
        <v>32</v>
      </c>
      <c r="B30" t="s">
        <v>9</v>
      </c>
      <c r="C30" s="51">
        <v>259</v>
      </c>
      <c r="D30" s="271">
        <v>123</v>
      </c>
      <c r="E30" s="60">
        <f t="shared" si="0"/>
        <v>2.1056910569105689</v>
      </c>
      <c r="F30" s="51"/>
      <c r="K30" s="249"/>
    </row>
    <row r="31" spans="1:11" x14ac:dyDescent="0.2">
      <c r="A31" s="51">
        <v>33</v>
      </c>
      <c r="B31" t="s">
        <v>10</v>
      </c>
      <c r="C31" s="51">
        <v>132</v>
      </c>
      <c r="D31" s="271">
        <v>300</v>
      </c>
      <c r="E31" s="60">
        <f t="shared" si="0"/>
        <v>0.44</v>
      </c>
      <c r="F31" s="51"/>
      <c r="K31" s="249"/>
    </row>
    <row r="32" spans="1:11" x14ac:dyDescent="0.2">
      <c r="A32" s="51">
        <v>43</v>
      </c>
      <c r="B32" t="s">
        <v>15</v>
      </c>
      <c r="C32" s="51">
        <v>86</v>
      </c>
      <c r="D32" s="271">
        <v>434</v>
      </c>
      <c r="E32" s="60">
        <f t="shared" si="0"/>
        <v>0.19815668202764977</v>
      </c>
      <c r="F32" s="51"/>
      <c r="K32" s="249"/>
    </row>
    <row r="33" spans="3:11" x14ac:dyDescent="0.2">
      <c r="C33" s="51">
        <f>SUM(C2:C32)</f>
        <v>15059</v>
      </c>
      <c r="D33" s="51">
        <f>SUM(D2:D32)</f>
        <v>14618</v>
      </c>
      <c r="F33" s="51"/>
      <c r="K33" s="249"/>
    </row>
    <row r="34" spans="3:11" x14ac:dyDescent="0.2">
      <c r="G34" s="1" t="s">
        <v>324</v>
      </c>
      <c r="K34" s="249"/>
    </row>
  </sheetData>
  <pageMargins left="0.70866141732283472" right="0.70866141732283472" top="0.74803149606299213" bottom="0.74803149606299213" header="0.31496062992125984" footer="0.31496062992125984"/>
  <pageSetup paperSize="9" scale="78" orientation="portrait" r:id="rId1"/>
  <headerFooter>
    <oddHeader>&amp;LBS 2019 &amp;C&amp;"Arial,Gras"&amp;12Carte 10.4</oddHeader>
  </headerFooter>
  <colBreaks count="1" manualBreakCount="1">
    <brk id="10" max="64"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73"/>
  <sheetViews>
    <sheetView topLeftCell="A28" zoomScaleNormal="100" workbookViewId="0">
      <selection activeCell="K37" sqref="K37"/>
    </sheetView>
  </sheetViews>
  <sheetFormatPr baseColWidth="10" defaultRowHeight="12.75" x14ac:dyDescent="0.2"/>
  <sheetData>
    <row r="1" spans="1:5" ht="25.5" x14ac:dyDescent="0.2">
      <c r="A1" s="3" t="s">
        <v>74</v>
      </c>
      <c r="B1" s="3" t="s">
        <v>28</v>
      </c>
      <c r="C1" s="4" t="s">
        <v>75</v>
      </c>
      <c r="D1" s="4" t="s">
        <v>76</v>
      </c>
      <c r="E1" s="3" t="s">
        <v>77</v>
      </c>
    </row>
    <row r="2" spans="1:5" x14ac:dyDescent="0.2">
      <c r="A2" s="51">
        <v>1</v>
      </c>
      <c r="B2" t="s">
        <v>19</v>
      </c>
      <c r="C2" s="271">
        <v>189</v>
      </c>
      <c r="D2" s="271">
        <v>339</v>
      </c>
      <c r="E2" s="60">
        <v>1.7936507936507937</v>
      </c>
    </row>
    <row r="3" spans="1:5" x14ac:dyDescent="0.2">
      <c r="A3" s="51">
        <v>2</v>
      </c>
      <c r="B3" t="s">
        <v>29</v>
      </c>
      <c r="C3" s="271">
        <v>160</v>
      </c>
      <c r="D3" s="271">
        <v>389</v>
      </c>
      <c r="E3" s="60">
        <v>2.4312499999999999</v>
      </c>
    </row>
    <row r="4" spans="1:5" x14ac:dyDescent="0.2">
      <c r="A4" s="51">
        <v>3</v>
      </c>
      <c r="B4" t="s">
        <v>2</v>
      </c>
      <c r="C4" s="271">
        <v>71</v>
      </c>
      <c r="D4" s="271">
        <v>114</v>
      </c>
      <c r="E4" s="60">
        <v>1.6056338028169015</v>
      </c>
    </row>
    <row r="5" spans="1:5" x14ac:dyDescent="0.2">
      <c r="A5" s="51">
        <v>4</v>
      </c>
      <c r="B5" t="s">
        <v>3</v>
      </c>
      <c r="C5" s="271">
        <v>96</v>
      </c>
      <c r="D5" s="271">
        <v>492</v>
      </c>
      <c r="E5" s="60">
        <v>5.125</v>
      </c>
    </row>
    <row r="6" spans="1:5" x14ac:dyDescent="0.2">
      <c r="A6" s="51">
        <v>5</v>
      </c>
      <c r="B6" t="s">
        <v>4</v>
      </c>
      <c r="C6" s="271">
        <v>77</v>
      </c>
      <c r="D6" s="271">
        <v>125</v>
      </c>
      <c r="E6" s="60">
        <v>1.6233766233766234</v>
      </c>
    </row>
    <row r="7" spans="1:5" x14ac:dyDescent="0.2">
      <c r="A7" s="51">
        <v>6</v>
      </c>
      <c r="B7" t="s">
        <v>30</v>
      </c>
      <c r="C7" s="271">
        <v>63</v>
      </c>
      <c r="D7" s="271">
        <v>138</v>
      </c>
      <c r="E7" s="60">
        <v>2.1904761904761907</v>
      </c>
    </row>
    <row r="8" spans="1:5" x14ac:dyDescent="0.2">
      <c r="A8" s="51">
        <v>7</v>
      </c>
      <c r="B8" t="s">
        <v>7</v>
      </c>
      <c r="C8" s="271">
        <v>155</v>
      </c>
      <c r="D8" s="271">
        <v>126</v>
      </c>
      <c r="E8" s="60">
        <v>0.81290322580645158</v>
      </c>
    </row>
    <row r="9" spans="1:5" x14ac:dyDescent="0.2">
      <c r="A9" s="51">
        <v>8</v>
      </c>
      <c r="B9" t="s">
        <v>8</v>
      </c>
      <c r="C9" s="271">
        <v>196</v>
      </c>
      <c r="D9" s="271">
        <v>334</v>
      </c>
      <c r="E9" s="60">
        <v>1.7040816326530612</v>
      </c>
    </row>
    <row r="10" spans="1:5" x14ac:dyDescent="0.2">
      <c r="A10" s="51">
        <v>9</v>
      </c>
      <c r="B10" t="s">
        <v>11</v>
      </c>
      <c r="C10" s="271">
        <v>241</v>
      </c>
      <c r="D10" s="271">
        <v>226</v>
      </c>
      <c r="E10" s="60">
        <v>0.93775933609958506</v>
      </c>
    </row>
    <row r="11" spans="1:5" x14ac:dyDescent="0.2">
      <c r="A11" s="51">
        <v>10</v>
      </c>
      <c r="B11" t="s">
        <v>13</v>
      </c>
      <c r="C11" s="271">
        <v>161</v>
      </c>
      <c r="D11" s="271">
        <v>369</v>
      </c>
      <c r="E11" s="60">
        <v>2.2919254658385095</v>
      </c>
    </row>
    <row r="12" spans="1:5" x14ac:dyDescent="0.2">
      <c r="A12" s="51">
        <v>11</v>
      </c>
      <c r="B12" t="s">
        <v>31</v>
      </c>
      <c r="C12" s="271">
        <v>96</v>
      </c>
      <c r="D12" s="271">
        <v>362</v>
      </c>
      <c r="E12" s="60">
        <v>3.7708333333333335</v>
      </c>
    </row>
    <row r="13" spans="1:5" x14ac:dyDescent="0.2">
      <c r="A13" s="51">
        <v>12</v>
      </c>
      <c r="B13" t="s">
        <v>16</v>
      </c>
      <c r="C13" s="271">
        <v>98</v>
      </c>
      <c r="D13" s="271">
        <v>181</v>
      </c>
      <c r="E13" s="60">
        <v>1.846938775510204</v>
      </c>
    </row>
    <row r="14" spans="1:5" x14ac:dyDescent="0.2">
      <c r="A14" s="51">
        <v>13</v>
      </c>
      <c r="B14" t="s">
        <v>20</v>
      </c>
      <c r="C14" s="271">
        <v>107</v>
      </c>
      <c r="D14" s="271">
        <v>208</v>
      </c>
      <c r="E14" s="60">
        <v>1.9439252336448598</v>
      </c>
    </row>
    <row r="15" spans="1:5" x14ac:dyDescent="0.2">
      <c r="A15" s="51">
        <v>14</v>
      </c>
      <c r="B15" t="s">
        <v>22</v>
      </c>
      <c r="C15" s="271">
        <v>62</v>
      </c>
      <c r="D15" s="271">
        <v>363</v>
      </c>
      <c r="E15" s="60">
        <v>5.854838709677419</v>
      </c>
    </row>
    <row r="16" spans="1:5" x14ac:dyDescent="0.2">
      <c r="A16" s="51">
        <v>15</v>
      </c>
      <c r="B16" t="s">
        <v>25</v>
      </c>
      <c r="C16" s="271">
        <v>89</v>
      </c>
      <c r="D16" s="271">
        <v>209</v>
      </c>
      <c r="E16" s="60">
        <v>2.3483146067415732</v>
      </c>
    </row>
    <row r="17" spans="1:5" x14ac:dyDescent="0.2">
      <c r="A17" s="51">
        <v>16</v>
      </c>
      <c r="B17" t="s">
        <v>26</v>
      </c>
      <c r="C17" s="271">
        <v>121</v>
      </c>
      <c r="D17" s="271">
        <v>404</v>
      </c>
      <c r="E17" s="60">
        <v>3.3388429752066116</v>
      </c>
    </row>
    <row r="18" spans="1:5" x14ac:dyDescent="0.2">
      <c r="A18" s="51">
        <v>17</v>
      </c>
      <c r="B18" t="s">
        <v>17</v>
      </c>
      <c r="C18" s="271">
        <v>106</v>
      </c>
      <c r="D18" s="271">
        <v>414</v>
      </c>
      <c r="E18" s="60">
        <v>3.9056603773584904</v>
      </c>
    </row>
    <row r="19" spans="1:5" x14ac:dyDescent="0.2">
      <c r="A19" s="51">
        <v>18</v>
      </c>
      <c r="B19" t="s">
        <v>32</v>
      </c>
      <c r="C19" s="271">
        <v>295</v>
      </c>
      <c r="D19" s="271">
        <v>249</v>
      </c>
      <c r="E19" s="60">
        <v>0.84406779661016951</v>
      </c>
    </row>
    <row r="20" spans="1:5" x14ac:dyDescent="0.2">
      <c r="A20" s="51">
        <v>19</v>
      </c>
      <c r="B20" t="s">
        <v>21</v>
      </c>
      <c r="C20" s="271">
        <v>155</v>
      </c>
      <c r="D20" s="271">
        <v>84</v>
      </c>
      <c r="E20" s="60">
        <v>0.54193548387096779</v>
      </c>
    </row>
    <row r="21" spans="1:5" x14ac:dyDescent="0.2">
      <c r="A21" s="51">
        <v>20</v>
      </c>
      <c r="B21" t="s">
        <v>1</v>
      </c>
      <c r="C21" s="271">
        <v>460</v>
      </c>
      <c r="D21" s="271">
        <v>94</v>
      </c>
      <c r="E21" s="60">
        <v>0.20434782608695654</v>
      </c>
    </row>
    <row r="22" spans="1:5" x14ac:dyDescent="0.2">
      <c r="A22" s="51">
        <v>21</v>
      </c>
      <c r="B22" t="s">
        <v>24</v>
      </c>
      <c r="C22" s="271">
        <v>144</v>
      </c>
      <c r="D22" s="271">
        <v>165</v>
      </c>
      <c r="E22" s="60">
        <v>1.1458333333333333</v>
      </c>
    </row>
    <row r="23" spans="1:5" x14ac:dyDescent="0.2">
      <c r="A23" s="51">
        <v>22</v>
      </c>
      <c r="B23" t="s">
        <v>12</v>
      </c>
      <c r="C23" s="271">
        <v>72</v>
      </c>
      <c r="D23" s="271">
        <v>91</v>
      </c>
      <c r="E23" s="60">
        <v>1.2638888888888888</v>
      </c>
    </row>
    <row r="24" spans="1:5" x14ac:dyDescent="0.2">
      <c r="A24" s="51">
        <v>23</v>
      </c>
      <c r="B24" t="s">
        <v>18</v>
      </c>
      <c r="C24" s="271">
        <v>124</v>
      </c>
      <c r="D24" s="271">
        <v>257</v>
      </c>
      <c r="E24" s="60">
        <v>2.0725806451612905</v>
      </c>
    </row>
    <row r="25" spans="1:5" x14ac:dyDescent="0.2">
      <c r="A25" s="51">
        <v>24</v>
      </c>
      <c r="B25" t="s">
        <v>6</v>
      </c>
      <c r="C25" s="271">
        <v>1329</v>
      </c>
      <c r="D25" s="271">
        <v>221</v>
      </c>
      <c r="E25" s="60">
        <v>0.16629044394281414</v>
      </c>
    </row>
    <row r="26" spans="1:5" x14ac:dyDescent="0.2">
      <c r="A26" s="51">
        <v>25</v>
      </c>
      <c r="B26" t="s">
        <v>27</v>
      </c>
      <c r="C26" s="271">
        <v>1308</v>
      </c>
      <c r="D26" s="271">
        <v>268</v>
      </c>
      <c r="E26" s="60">
        <v>0.20489296636085627</v>
      </c>
    </row>
    <row r="27" spans="1:5" x14ac:dyDescent="0.2">
      <c r="A27" s="51">
        <v>27</v>
      </c>
      <c r="B27" t="s">
        <v>5</v>
      </c>
      <c r="C27" s="271">
        <v>23</v>
      </c>
      <c r="D27" s="271">
        <v>37</v>
      </c>
      <c r="E27" s="60">
        <v>1.6086956521739131</v>
      </c>
    </row>
    <row r="28" spans="1:5" x14ac:dyDescent="0.2">
      <c r="A28" s="51">
        <v>28</v>
      </c>
      <c r="B28" t="s">
        <v>23</v>
      </c>
      <c r="C28" s="271">
        <v>72</v>
      </c>
      <c r="D28" s="271">
        <v>194</v>
      </c>
      <c r="E28" s="60">
        <v>2.6944444444444446</v>
      </c>
    </row>
    <row r="29" spans="1:5" x14ac:dyDescent="0.2">
      <c r="A29" s="51">
        <v>31</v>
      </c>
      <c r="B29" t="s">
        <v>14</v>
      </c>
      <c r="C29" s="271">
        <v>28</v>
      </c>
      <c r="D29" s="271">
        <v>24</v>
      </c>
      <c r="E29" s="60">
        <v>0.8571428571428571</v>
      </c>
    </row>
    <row r="30" spans="1:5" x14ac:dyDescent="0.2">
      <c r="A30" s="51">
        <v>32</v>
      </c>
      <c r="B30" t="s">
        <v>9</v>
      </c>
      <c r="C30" s="271">
        <v>65</v>
      </c>
      <c r="D30" s="271">
        <v>74</v>
      </c>
      <c r="E30" s="60">
        <v>1.1384615384615384</v>
      </c>
    </row>
    <row r="31" spans="1:5" x14ac:dyDescent="0.2">
      <c r="A31" s="51">
        <v>33</v>
      </c>
      <c r="B31" t="s">
        <v>10</v>
      </c>
      <c r="C31" s="271">
        <v>141</v>
      </c>
      <c r="D31" s="271">
        <v>162</v>
      </c>
      <c r="E31" s="60">
        <v>1.1489361702127661</v>
      </c>
    </row>
    <row r="32" spans="1:5" x14ac:dyDescent="0.2">
      <c r="A32" s="51">
        <v>43</v>
      </c>
      <c r="B32" t="s">
        <v>15</v>
      </c>
      <c r="C32" s="271">
        <v>231</v>
      </c>
      <c r="D32" s="271">
        <v>129</v>
      </c>
      <c r="E32" s="60">
        <v>0.55844155844155841</v>
      </c>
    </row>
    <row r="33" spans="2:8" x14ac:dyDescent="0.2">
      <c r="C33" s="51">
        <f>SUM(C2:C32)</f>
        <v>6535</v>
      </c>
      <c r="D33" s="51">
        <f>SUM(D2:D32)</f>
        <v>6842</v>
      </c>
    </row>
    <row r="35" spans="2:8" x14ac:dyDescent="0.2">
      <c r="C35" t="s">
        <v>330</v>
      </c>
      <c r="D35" s="7"/>
    </row>
    <row r="37" spans="2:8" ht="36.75" customHeight="1" x14ac:dyDescent="0.25">
      <c r="B37" s="331" t="s">
        <v>332</v>
      </c>
      <c r="C37" s="331"/>
      <c r="D37" s="331"/>
      <c r="E37" s="331"/>
      <c r="F37" s="331"/>
      <c r="G37" s="331"/>
      <c r="H37" s="331"/>
    </row>
    <row r="73" spans="2:2" x14ac:dyDescent="0.2">
      <c r="B73" s="1" t="s">
        <v>324</v>
      </c>
    </row>
  </sheetData>
  <mergeCells count="1">
    <mergeCell ref="B37:H37"/>
  </mergeCells>
  <pageMargins left="0.70866141732283472" right="0.70866141732283472" top="0.74803149606299213" bottom="0.74803149606299213" header="0.31496062992125984" footer="0.31496062992125984"/>
  <pageSetup paperSize="9" scale="79" orientation="portrait" r:id="rId1"/>
  <headerFooter>
    <oddHeader>&amp;LBS 2019&amp;C&amp;"Arial,Gras"&amp;12Carte 10.5</oddHeader>
  </headerFooter>
  <colBreaks count="1" manualBreakCount="1">
    <brk id="9" max="7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9</vt:i4>
      </vt:variant>
    </vt:vector>
  </HeadingPairs>
  <TitlesOfParts>
    <vt:vector size="28" baseType="lpstr">
      <vt:lpstr>Cartes 12.1</vt:lpstr>
      <vt:lpstr>tab 12.1</vt:lpstr>
      <vt:lpstr>carte 12.2</vt:lpstr>
      <vt:lpstr>carte 12.3</vt:lpstr>
      <vt:lpstr>Tab.12.2</vt:lpstr>
      <vt:lpstr>tab 12.3</vt:lpstr>
      <vt:lpstr>tab_12_4</vt:lpstr>
      <vt:lpstr>carte 12.4</vt:lpstr>
      <vt:lpstr>carte 12.5</vt:lpstr>
      <vt:lpstr>carte 12.6</vt:lpstr>
      <vt:lpstr>carte 12.7</vt:lpstr>
      <vt:lpstr>tab_12_5</vt:lpstr>
      <vt:lpstr>tab 12.6</vt:lpstr>
      <vt:lpstr>tab.12.7</vt:lpstr>
      <vt:lpstr>tab12 8-1</vt:lpstr>
      <vt:lpstr>tab 12.8-2</vt:lpstr>
      <vt:lpstr> tab 12.9</vt:lpstr>
      <vt:lpstr>Annexes - tab 12.10</vt:lpstr>
      <vt:lpstr>Annexes- tab_12_11</vt:lpstr>
      <vt:lpstr>'Annexes - tab 12.10'!Impression_des_titres</vt:lpstr>
      <vt:lpstr>'Annexes - tab 12.10'!Zone_d_impression</vt:lpstr>
      <vt:lpstr>'carte 12.2'!Zone_d_impression</vt:lpstr>
      <vt:lpstr>'carte 12.3'!Zone_d_impression</vt:lpstr>
      <vt:lpstr>'carte 12.4'!Zone_d_impression</vt:lpstr>
      <vt:lpstr>'carte 12.5'!Zone_d_impression</vt:lpstr>
      <vt:lpstr>'Cartes 12.1'!Zone_d_impression</vt:lpstr>
      <vt:lpstr>'tab 12.1'!Zone_d_impression</vt:lpstr>
      <vt:lpstr>tab_12_4!Zone_d_impression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12- La mobilité géographique</dc:title>
  <dc:creator>DEPP-MENJS;direction de l'évaluation, de la prospective et de la performance;ministère de l'éducation nationale, de la Jeunesse et des Sports</dc:creator>
  <cp:lastModifiedBy>Administration centrale</cp:lastModifiedBy>
  <cp:lastPrinted>2020-02-28T08:42:16Z</cp:lastPrinted>
  <dcterms:created xsi:type="dcterms:W3CDTF">2019-02-12T15:20:03Z</dcterms:created>
  <dcterms:modified xsi:type="dcterms:W3CDTF">2020-12-17T14:14:41Z</dcterms:modified>
</cp:coreProperties>
</file>