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toader\Documents\MàJ chiffres EEC 2023\chapitre à remettre en ligne début 2024\"/>
    </mc:Choice>
  </mc:AlternateContent>
  <bookViews>
    <workbookView xWindow="0" yWindow="0" windowWidth="38400" windowHeight="17700" activeTab="5"/>
  </bookViews>
  <sheets>
    <sheet name="Table des contenus" sheetId="10" r:id="rId1"/>
    <sheet name="1.1" sheetId="11" r:id="rId2"/>
    <sheet name="1.2" sheetId="3" r:id="rId3"/>
    <sheet name="1.3" sheetId="7" r:id="rId4"/>
    <sheet name="1.4" sheetId="6" r:id="rId5"/>
    <sheet name="1.5" sheetId="9" r:id="rId6"/>
  </sheets>
  <definedNames>
    <definedName name="_xlnm._FilterDatabase" localSheetId="3" hidden="1">'1.3'!$G$42:$I$45</definedName>
    <definedName name="_xlnm._FilterDatabase" localSheetId="4" hidden="1">'1.4'!$B$39:$H$56</definedName>
    <definedName name="_xlnm._FilterDatabase" localSheetId="5" hidden="1">'1.5'!$B$56:$E$75</definedName>
    <definedName name="Country" localSheetId="1">#REF!</definedName>
    <definedName name="Country" localSheetId="3">#REF!</definedName>
    <definedName name="Country" localSheetId="4">#REF!</definedName>
    <definedName name="Country">#REF!</definedName>
  </definedNames>
  <calcPr calcId="162913"/>
</workbook>
</file>

<file path=xl/calcChain.xml><?xml version="1.0" encoding="utf-8"?>
<calcChain xmlns="http://schemas.openxmlformats.org/spreadsheetml/2006/main">
  <c r="G55" i="6" l="1"/>
  <c r="G54" i="6"/>
  <c r="G53" i="6"/>
  <c r="G52" i="6"/>
  <c r="G51" i="6"/>
  <c r="G50" i="6"/>
  <c r="G49" i="6"/>
  <c r="G48" i="6"/>
  <c r="G47" i="6"/>
  <c r="G46" i="6"/>
  <c r="G45" i="6"/>
  <c r="G44" i="6"/>
  <c r="G43" i="6"/>
  <c r="G42" i="6"/>
  <c r="G41" i="6"/>
  <c r="G40" i="6"/>
  <c r="G56" i="6"/>
  <c r="F40" i="6" l="1"/>
  <c r="F44" i="6"/>
  <c r="F45" i="6"/>
  <c r="F47" i="6"/>
  <c r="F48" i="6"/>
  <c r="F50" i="6"/>
  <c r="F51" i="6"/>
  <c r="F52" i="6"/>
  <c r="F53" i="6"/>
  <c r="F55" i="6"/>
  <c r="F56" i="6"/>
  <c r="C107" i="6" l="1"/>
  <c r="C111" i="6"/>
  <c r="C101" i="6"/>
  <c r="C120" i="6"/>
  <c r="C121" i="6"/>
  <c r="C116" i="6"/>
  <c r="C104" i="6"/>
  <c r="C109" i="6"/>
  <c r="C115" i="6"/>
  <c r="C118" i="6"/>
  <c r="C113" i="6"/>
  <c r="C108" i="6"/>
  <c r="C105" i="6"/>
  <c r="C102" i="6"/>
  <c r="C119" i="6"/>
  <c r="C117" i="6"/>
  <c r="C114" i="6"/>
  <c r="C100" i="6"/>
  <c r="C106" i="6"/>
  <c r="C103" i="6"/>
  <c r="C99" i="6"/>
  <c r="C112" i="6"/>
  <c r="C65" i="6"/>
  <c r="C66" i="6"/>
  <c r="C67" i="6"/>
  <c r="C68" i="6"/>
  <c r="C69" i="6"/>
  <c r="C70" i="6"/>
  <c r="C71" i="6"/>
  <c r="C73" i="6"/>
  <c r="C74" i="6"/>
  <c r="C77" i="6"/>
  <c r="C76" i="6"/>
  <c r="C78" i="6"/>
  <c r="C79" i="6"/>
  <c r="C80" i="6"/>
  <c r="C81" i="6"/>
  <c r="C82" i="6"/>
  <c r="C84" i="6"/>
  <c r="C85" i="6"/>
  <c r="C86" i="6"/>
  <c r="D56" i="6"/>
  <c r="C56" i="6"/>
  <c r="D50" i="6"/>
  <c r="C50" i="6"/>
  <c r="D55" i="6"/>
  <c r="C55" i="6"/>
  <c r="D53" i="6"/>
  <c r="C53" i="6"/>
  <c r="D54" i="6"/>
  <c r="C54" i="6"/>
  <c r="D52" i="6"/>
  <c r="C52" i="6"/>
  <c r="D51" i="6"/>
  <c r="C51" i="6"/>
  <c r="D48" i="6"/>
  <c r="C48" i="6"/>
  <c r="D44" i="6"/>
  <c r="C44" i="6"/>
  <c r="D45" i="6"/>
  <c r="C45" i="6"/>
  <c r="C40" i="6"/>
  <c r="C41" i="6"/>
  <c r="E27" i="6"/>
  <c r="E20" i="6"/>
  <c r="E10" i="6"/>
  <c r="E31" i="6"/>
  <c r="E18" i="6"/>
  <c r="E26" i="6"/>
  <c r="E23" i="6"/>
  <c r="E30" i="6"/>
  <c r="E8" i="6"/>
  <c r="E15" i="6"/>
  <c r="E17" i="6"/>
  <c r="E9" i="6"/>
  <c r="E19" i="6"/>
  <c r="E24" i="6"/>
  <c r="E32" i="6"/>
  <c r="E13" i="6"/>
  <c r="E5" i="6" l="1"/>
  <c r="E6" i="6"/>
  <c r="E7" i="6"/>
  <c r="E11" i="6"/>
  <c r="E12" i="6"/>
  <c r="E14" i="6"/>
  <c r="E21" i="6"/>
  <c r="E22" i="6"/>
  <c r="E25" i="6"/>
  <c r="E28" i="6"/>
  <c r="E29" i="6"/>
  <c r="E33" i="6"/>
</calcChain>
</file>

<file path=xl/sharedStrings.xml><?xml version="1.0" encoding="utf-8"?>
<sst xmlns="http://schemas.openxmlformats.org/spreadsheetml/2006/main" count="576" uniqueCount="142">
  <si>
    <t>HU</t>
  </si>
  <si>
    <t>AT</t>
  </si>
  <si>
    <t>DE</t>
  </si>
  <si>
    <t>EE</t>
  </si>
  <si>
    <t>MT</t>
  </si>
  <si>
    <t>ES</t>
  </si>
  <si>
    <t>IE</t>
  </si>
  <si>
    <t>DK</t>
  </si>
  <si>
    <t>FR</t>
  </si>
  <si>
    <t>LU</t>
  </si>
  <si>
    <t xml:space="preserve">Lecture, écriture, littérature </t>
  </si>
  <si>
    <t>Mathématiques</t>
  </si>
  <si>
    <t>Autres disciplines obligatoires</t>
  </si>
  <si>
    <t>LT</t>
  </si>
  <si>
    <t>LV</t>
  </si>
  <si>
    <t>FI</t>
  </si>
  <si>
    <t>RO</t>
  </si>
  <si>
    <t>SI</t>
  </si>
  <si>
    <t>EL</t>
  </si>
  <si>
    <t>SE</t>
  </si>
  <si>
    <t>CY</t>
  </si>
  <si>
    <t>NL</t>
  </si>
  <si>
    <t>PT</t>
  </si>
  <si>
    <t>BEfr</t>
  </si>
  <si>
    <t>BEnl</t>
  </si>
  <si>
    <t>IT</t>
  </si>
  <si>
    <t>PL</t>
  </si>
  <si>
    <t>CZ</t>
  </si>
  <si>
    <t>SK</t>
  </si>
  <si>
    <t>HR</t>
  </si>
  <si>
    <t xml:space="preserve">Langues vivantes </t>
  </si>
  <si>
    <t>Total</t>
  </si>
  <si>
    <t>BG</t>
  </si>
  <si>
    <t>Temps d'instruction moyen par année (échelle de gauche)</t>
  </si>
  <si>
    <t>Durée de la CITE 1 (échelle de droite)</t>
  </si>
  <si>
    <t>Nombre total d'heures d'instruction obligatoire en CITE 1 (cette colonne n'est pas comprise dans les données du graph)</t>
  </si>
  <si>
    <t>UE-27</t>
  </si>
  <si>
    <t>Flexible</t>
  </si>
  <si>
    <t>BE</t>
  </si>
  <si>
    <t>CITE 2</t>
  </si>
  <si>
    <t>CITE 1</t>
  </si>
  <si>
    <t>Âge obligatoire d'entrée dans le sco</t>
  </si>
  <si>
    <t>CITE 0</t>
  </si>
  <si>
    <t>CITE 3</t>
  </si>
  <si>
    <t>Obligation de formation</t>
  </si>
  <si>
    <t xml:space="preserve">Évolution du PIB </t>
  </si>
  <si>
    <t>CITE 02</t>
  </si>
  <si>
    <t>Note : les pays où l’organisation du temps d’instruction se caractérise par une flexibilité horizontale et/ou les pays où certains enseignements sont inclus dans une autre discipline ont été exclus de la figure, ce qui explique l’absence d’une moyenne européenne.</t>
  </si>
  <si>
    <t>Évolution des dépenses  publiques d'éducation</t>
  </si>
  <si>
    <t>Temps d'enseignement statutaire, en heures (2020-2021)</t>
  </si>
  <si>
    <t>Taux d'emploi dans la population totale des individus âgés de 20 à 34 ans</t>
  </si>
  <si>
    <t>FI f.</t>
  </si>
  <si>
    <t>FI h.</t>
  </si>
  <si>
    <t>PT f.</t>
  </si>
  <si>
    <t>PT h.</t>
  </si>
  <si>
    <t>PL f.</t>
  </si>
  <si>
    <t>PL h.</t>
  </si>
  <si>
    <t>FR f.</t>
  </si>
  <si>
    <t>FR h.</t>
  </si>
  <si>
    <t>DE f.</t>
  </si>
  <si>
    <t>DE h.</t>
  </si>
  <si>
    <t>UE-27 femmes</t>
  </si>
  <si>
    <t>UE-27 hommes</t>
  </si>
  <si>
    <t>Santé et protection sociales</t>
  </si>
  <si>
    <t>Ingénierie, industries de transformation et construction</t>
  </si>
  <si>
    <t>Technologies de l'information et de la communication</t>
  </si>
  <si>
    <t>Commerce, administration et droit</t>
  </si>
  <si>
    <t>Score moyen</t>
  </si>
  <si>
    <t>Voie générale</t>
  </si>
  <si>
    <t>Voie professionnelle</t>
  </si>
  <si>
    <t>Proportion d'élèves de la filière professionnelle inscrits en apprentissage</t>
  </si>
  <si>
    <t>Enseignement profesionnel (CITE 35)</t>
  </si>
  <si>
    <t>Enseignement général (CITE 34)</t>
  </si>
  <si>
    <t>Publication biennalle du ministère chargé de l'Éducation nationale [EEC 2022]</t>
  </si>
  <si>
    <t>Chapitre 1 : Les systèmes éducatifs européens</t>
  </si>
  <si>
    <t>1.1 : La diversité des systèmes éducatifs en Europe</t>
  </si>
  <si>
    <t>1.2 : Les conditions de scolarisation</t>
  </si>
  <si>
    <t>1.3 : Les dépenses d'éducation en Europe</t>
  </si>
  <si>
    <t>1.4 : Le temps d'instruction à l'école élémentaire</t>
  </si>
  <si>
    <t>1.5 : L'enseignement professionnel du second cycle du secondaire</t>
  </si>
  <si>
    <t>Type de système</t>
  </si>
  <si>
    <t>Données officielles nationales, OCDE : Education GPS ; portail Eurydice : National Education Systems.</t>
  </si>
  <si>
    <t>Structure unique</t>
  </si>
  <si>
    <t>Structure unique + tronc commun</t>
  </si>
  <si>
    <t>BE fr</t>
  </si>
  <si>
    <t>BE nl</t>
  </si>
  <si>
    <t>Tronc commun</t>
  </si>
  <si>
    <t>Orientation précoce</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</si>
  <si>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1 sur l'organisation des systèmes éducatifs européens.</t>
  </si>
  <si>
    <t>L'Europe de l'éducation en chiffres 2022, DEPP.</t>
  </si>
  <si>
    <t>Eurostat, collecte de données UOE, educ_uoe_enra02</t>
  </si>
  <si>
    <t>OCDE, collecte de données UOE, oecd.stat</t>
  </si>
  <si>
    <t>Eurostat, collecte de données UOE, educ_uoe_enra16</t>
  </si>
  <si>
    <t>Eurostat, collecte de donnée UOE, educ_uoe_grad02</t>
  </si>
  <si>
    <t>Eurostat, enquête sur les forces de travail EU-LFS, edat_lfse_24</t>
  </si>
  <si>
    <t>1.2.2 : Effectifs d’élèves en CITE 1 et en CITE 2 en 2020-2021</t>
  </si>
  <si>
    <t>1.5.4 : Répartition des diplômés de la voie professionnelle du second cycle de l'enseignement secondaire  au cours de l’année 2021, selon le sexe et par spécialité de formation</t>
  </si>
  <si>
    <t xml:space="preserve">Note : les données de la Belgique, de l'Irlande et des Pays-Bas ne sont pas disponibles. </t>
  </si>
  <si>
    <t>UE-23</t>
  </si>
  <si>
    <t>1.2.3 : Taille moyenne des classes en CITE 1 et en CITE 2 en 2020-2021</t>
  </si>
  <si>
    <t>1.3.1 : Dépense annuelle des établissements d’enseignement par élève et par niveau de CITE en 2020</t>
  </si>
  <si>
    <t>1.5.5 : Taux d'emploi des jeunes diplômés de la voie professionnelle du second cycle du secondaire et du post-secondaire non-supérieur en 2022</t>
  </si>
  <si>
    <t>UE-25</t>
  </si>
  <si>
    <t>CITE 24</t>
  </si>
  <si>
    <t>Temps annuel moyen d'instruction statutataire ('compulsory instruction time'), en heures (2023 / 2022 pour DE)</t>
  </si>
  <si>
    <t>Nombre d'élèves par enseignant en ETP (2021)</t>
  </si>
  <si>
    <t>1.3.3 : Évolution des dépenses publiques au titre des établissements d'enseignement de la CITE 1 à la CITE 4 et évolution du PIB entre 2015 et 2020</t>
  </si>
  <si>
    <r>
      <t xml:space="preserve">OCDE, </t>
    </r>
    <r>
      <rPr>
        <i/>
        <sz val="10"/>
        <color rgb="FF0070C0"/>
        <rFont val="Arial"/>
        <family val="2"/>
      </rPr>
      <t>Regards sur l'éducation 2023</t>
    </r>
    <r>
      <rPr>
        <sz val="10"/>
        <color rgb="FF0070C0"/>
        <rFont val="Arial"/>
        <family val="2"/>
      </rPr>
      <t>, table C2.4</t>
    </r>
  </si>
  <si>
    <t>1.1.1 : Types d’organisation des systèmes éducatifs en Europe en 2023-2024</t>
  </si>
  <si>
    <r>
      <t xml:space="preserve">Eurydice, </t>
    </r>
    <r>
      <rPr>
        <i/>
        <sz val="10"/>
        <color rgb="FF0070C0"/>
        <rFont val="Arial"/>
        <family val="2"/>
      </rPr>
      <t>Structure des systèmes éducatifs européens 2023-2024, 2023.</t>
    </r>
  </si>
  <si>
    <t>1.4.1 : Nombre total d'heures annuel moyen et nombre d'années d’instruction obligatoire en CITE1 en 2022-2023</t>
  </si>
  <si>
    <t>1.4.2 : Nombre d'heures total cumulé par discipline en CITE 1 en 2022-2023</t>
  </si>
  <si>
    <t>1.4.3 : Nombre d'heures total cumulé alloué aux disciplines artistiques en CITE 1 en 2022-2023</t>
  </si>
  <si>
    <t>1.4.4 : Nombre d'heures total cumulé alloué à l'éducation physique et sportive en CITE 1 en 2022-2023</t>
  </si>
  <si>
    <t>1.2.1 : Durée de scolarisation obligatoire en Europe en 2023-2024</t>
  </si>
  <si>
    <t>1.5.2 : Proportion d'élèves de la filière professionnelle inscrits en programme combinant études et travail parmi les inscrits de la voie professionnelle en 2020-2021</t>
  </si>
  <si>
    <t xml:space="preserve">Taux d'emploi des individus âgés de 20 à 34 ans et diplômés de CITE 35 et 45 </t>
  </si>
  <si>
    <t>Note : les données du Danemark et de la Grèce ne sont pas disponibles.</t>
  </si>
  <si>
    <t>1.5.1 : Distribution des élèves du second cycle de l'enseignement secondaire selon l’orientation du programme en 2020-2021</t>
  </si>
  <si>
    <t>Sciences naturelles</t>
  </si>
  <si>
    <r>
      <t xml:space="preserve">L'Europe de l'éducation en chiffres 2022, </t>
    </r>
    <r>
      <rPr>
        <b/>
        <sz val="20"/>
        <color rgb="FF0070C0"/>
        <rFont val="Arial"/>
        <family val="2"/>
      </rPr>
      <t>données actualisées en 2023</t>
    </r>
  </si>
  <si>
    <t>1.1.2 : Le système à « structure unique » (Finlande)</t>
  </si>
  <si>
    <t>1.1.3 : Le système à « tronc commun » (France)</t>
  </si>
  <si>
    <t>1.1.4 : Le système à « orientation précoce » (Allemagne)</t>
  </si>
  <si>
    <r>
      <t xml:space="preserve">OCDE, </t>
    </r>
    <r>
      <rPr>
        <i/>
        <sz val="10"/>
        <color rgb="FF0070C0"/>
        <rFont val="Arial"/>
        <family val="2"/>
      </rPr>
      <t>Regards sur l'éducation 2023</t>
    </r>
    <r>
      <rPr>
        <sz val="10"/>
        <color rgb="FF0070C0"/>
        <rFont val="Arial"/>
        <family val="2"/>
      </rPr>
      <t>, table B2.3 et table C1.1</t>
    </r>
  </si>
  <si>
    <r>
      <t xml:space="preserve">DEPP, </t>
    </r>
    <r>
      <rPr>
        <i/>
        <sz val="10"/>
        <color rgb="FF0070C0"/>
        <rFont val="Arial"/>
        <family val="2"/>
      </rPr>
      <t>L'Europe de l'éducation en chiffres 2022</t>
    </r>
    <r>
      <rPr>
        <sz val="10"/>
        <color rgb="FF0070C0"/>
        <rFont val="Arial"/>
        <family val="2"/>
      </rPr>
      <t>, données actualisées en 2023.</t>
    </r>
  </si>
  <si>
    <r>
      <t xml:space="preserve">DEPP, </t>
    </r>
    <r>
      <rPr>
        <i/>
        <sz val="10"/>
        <color rgb="FF0070C0"/>
        <rFont val="Arial"/>
        <family val="2"/>
      </rPr>
      <t xml:space="preserve">L'Europe de l'éducation en chiffres 2022, </t>
    </r>
    <r>
      <rPr>
        <sz val="10"/>
        <color rgb="FF0070C0"/>
        <rFont val="Arial"/>
        <family val="2"/>
      </rPr>
      <t>données actualisées en 2023.</t>
    </r>
  </si>
  <si>
    <r>
      <t xml:space="preserve">OCDE, </t>
    </r>
    <r>
      <rPr>
        <i/>
        <sz val="10"/>
        <color rgb="FF0070C0"/>
        <rFont val="Arial"/>
        <family val="2"/>
      </rPr>
      <t>Regards sur l'éducation 2023</t>
    </r>
    <r>
      <rPr>
        <sz val="10"/>
        <color rgb="FF0070C0"/>
        <rFont val="Arial"/>
        <family val="2"/>
      </rPr>
      <t>, table D1.1, table D3.4, table D7.1</t>
    </r>
  </si>
  <si>
    <t>1.3.2 : Facteurs qui influencent le coût salarial des enseignants par élève en CITE 1 et en CITE 2</t>
  </si>
  <si>
    <t>Note : les données du Chypre et de la Croatie ne sont pas disponibles, ainsi que partiellement celles de l'Estonie et de l'Irlande.</t>
  </si>
  <si>
    <r>
      <t xml:space="preserve">Eurydice, </t>
    </r>
    <r>
      <rPr>
        <i/>
        <sz val="10"/>
        <color rgb="FF0070C0"/>
        <rFont val="Arial"/>
        <family val="2"/>
      </rPr>
      <t>Recommended annual instruction time in full-time compulsory education in Europe 2022/2023,</t>
    </r>
    <r>
      <rPr>
        <sz val="10"/>
        <color rgb="FF0070C0"/>
        <rFont val="Arial"/>
        <family val="2"/>
      </rPr>
      <t xml:space="preserve"> 2023.</t>
    </r>
  </si>
  <si>
    <r>
      <t xml:space="preserve"> Eurydice, </t>
    </r>
    <r>
      <rPr>
        <i/>
        <sz val="10"/>
        <color rgb="FF0070C0"/>
        <rFont val="Arial"/>
        <family val="2"/>
      </rPr>
      <t>Recommended annual instruction time in full-time compulsory education in Europe 2022/2023,</t>
    </r>
    <r>
      <rPr>
        <sz val="10"/>
        <color rgb="FF0070C0"/>
        <rFont val="Arial"/>
        <family val="2"/>
      </rPr>
      <t xml:space="preserve"> 2023.</t>
    </r>
  </si>
  <si>
    <t xml:space="preserve"> Eurydice, Recommended annual instruction time in full-time compulsory education in Europe 2022/2023, 2023.</t>
  </si>
  <si>
    <t>Salaire effectif annuel moyen des enseignants (25-64 ans), en PPA (2022/ 2020 pour la France)</t>
  </si>
  <si>
    <r>
      <t xml:space="preserve">OCDE, </t>
    </r>
    <r>
      <rPr>
        <i/>
        <sz val="10"/>
        <color rgb="FF0070C0"/>
        <rFont val="Arial"/>
        <family val="2"/>
      </rPr>
      <t>Regards sur l'éducation 2023</t>
    </r>
    <r>
      <rPr>
        <sz val="10"/>
        <color rgb="FF0070C0"/>
        <rFont val="Arial"/>
        <family val="2"/>
      </rPr>
      <t>, table B1.3</t>
    </r>
  </si>
  <si>
    <t xml:space="preserve">Les données de la Croatie, de la Grèce, de l'Italie, de la Lituanie, des Pays-Bas, du Portugal, de la République tchéque et de la Slovénie ne sont pas disponibles. </t>
  </si>
  <si>
    <t>Note : à partir de l'enseignement secondaire, les durées retenues pour chaque niveau d'enseignement correspondent à la fillière générale (la plus commune s'il y en a plusieurs).</t>
  </si>
  <si>
    <r>
      <t xml:space="preserve">Note : voir </t>
    </r>
    <r>
      <rPr>
        <b/>
        <sz val="10"/>
        <color theme="1"/>
        <rFont val="Arial"/>
        <family val="2"/>
      </rPr>
      <t xml:space="preserve">définitions </t>
    </r>
    <r>
      <rPr>
        <sz val="10"/>
        <color theme="1"/>
        <rFont val="Arial"/>
        <family val="2"/>
      </rPr>
      <t>en annexes pour « temps d’instruction statutaire » et « temps d’enseignement statutaire ».</t>
    </r>
  </si>
  <si>
    <t>Note : les programmes combinant études et emploi ont moins de 75 % mais plus de 10 % du programme d'études présenté dans l'environnement scolaire (programmes type apprentissage ou alternance).</t>
  </si>
  <si>
    <t>1.5.3 : Score moyen en compréhension de l'écrit selon l'orientation du programme lors de l'enquête PISA 2022</t>
  </si>
  <si>
    <t>OCDE, PISA 2022</t>
  </si>
  <si>
    <t>*PISA 2022 compte 26 pays de l'UE, le Luxembourg n'ayant pas participé.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</si>
</sst>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_-* #,##0\ _€_-;\-* #,##0\ _€_-;_-* &quot;-&quot;\ _€_-;_-@_-"/>
    <numFmt numFmtId="165" formatCode="_-* #,##0.00\ _€_-;\-* #,##0.00\ _€_-;_-* &quot;-&quot;??\ _€_-;_-@_-"/>
    <numFmt numFmtId="166" formatCode="&quot;\&quot;#,##0;&quot;\&quot;\-#,##0"/>
    <numFmt numFmtId="167" formatCode="General_)"/>
    <numFmt numFmtId="168" formatCode="&quot;£&quot;#,##0.00;\-&quot;£&quot;#,##0.00"/>
    <numFmt numFmtId="169" formatCode="&quot;£&quot;#,##0.00_);\(&quot;£&quot;#,##0.00\)"/>
    <numFmt numFmtId="170" formatCode="_(* #,##0_);_(* \(#,##0\);_(* &quot;-&quot;_);_(@_)"/>
    <numFmt numFmtId="171" formatCode="_ * #,##0.00_ ;_ * \-#,##0.00_ ;_ * &quot;-&quot;??_ ;_ @_ "/>
    <numFmt numFmtId="172" formatCode="_-* #,##0.00\ _k_r_-;\-* #,##0.00\ _k_r_-;_-* &quot;-&quot;??\ _k_r_-;_-@_-"/>
    <numFmt numFmtId="173" formatCode="_(* #,##0.00_);_(* \(#,##0.00\);_(* &quot;-&quot;??_);_(@_)"/>
    <numFmt numFmtId="174" formatCode="_-* #,##0.00\ _F_-;\-* #,##0.00\ _F_-;_-* &quot;-&quot;??\ _F_-;_-@_-"/>
    <numFmt numFmtId="175" formatCode="#,##0.000"/>
    <numFmt numFmtId="176" formatCode="#,##0.0"/>
    <numFmt numFmtId="177" formatCode="#,##0.00%;[Red]\(#,##0.00%\)"/>
    <numFmt numFmtId="178" formatCode="_(&quot;€&quot;* #,##0_);_(&quot;€&quot;* \(#,##0\);_(&quot;€&quot;* &quot;-&quot;_);_(@_)"/>
    <numFmt numFmtId="179" formatCode="_(&quot;€&quot;* #,##0.00_);_(&quot;€&quot;* \(#,##0.00\);_(&quot;€&quot;* &quot;-&quot;??_);_(@_)"/>
    <numFmt numFmtId="180" formatCode="&quot;$&quot;#,##0\ ;\(&quot;$&quot;#,##0\)"/>
    <numFmt numFmtId="181" formatCode="0.0"/>
    <numFmt numFmtId="182" formatCode="&quot;$&quot;#,##0_);\(&quot;$&quot;#,##0.0\)"/>
    <numFmt numFmtId="183" formatCode="0.00_)"/>
    <numFmt numFmtId="184" formatCode="&quot;&quot;"/>
    <numFmt numFmtId="185" formatCode="_(&quot;$&quot;* #,##0_);_(&quot;$&quot;* \(#,##0\);_(&quot;$&quot;* &quot;-&quot;_);_(@_)"/>
    <numFmt numFmtId="186" formatCode="_(&quot;$&quot;* #,##0.00_);_(&quot;$&quot;* \(#,##0.00\);_(&quot;$&quot;* &quot;-&quot;??_);_(@_)"/>
    <numFmt numFmtId="187" formatCode="_ * #,##0_ ;_ * \-#,##0_ ;_ * &quot;-&quot;_ ;_ @_ "/>
    <numFmt numFmtId="188" formatCode="_ &quot;\&quot;* #,##0_ ;_ &quot;\&quot;* \-#,##0_ ;_ &quot;\&quot;* &quot;-&quot;_ ;_ @_ "/>
    <numFmt numFmtId="189" formatCode="_ &quot;\&quot;* #,##0.00_ ;_ &quot;\&quot;* \-#,##0.00_ ;_ &quot;\&quot;* &quot;-&quot;??_ ;_ @_ "/>
    <numFmt numFmtId="190" formatCode="_-* #,##0\ _€_-;\-* #,##0\ _€_-;_-* &quot;-&quot;??\ _€_-;_-@_-"/>
    <numFmt numFmtId="191" formatCode="_-* #,##0.0\ _€_-;\-* #,##0.0\ _€_-;_-* &quot;-&quot;??\ _€_-;_-@_-"/>
  </numFmts>
  <fonts count="10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charset val="128"/>
    </font>
    <font>
      <sz val="10"/>
      <name val="Arial"/>
      <family val="2"/>
    </font>
    <font>
      <sz val="10"/>
      <color indexed="24"/>
      <name val="MS Sans Serif"/>
      <family val="2"/>
    </font>
    <font>
      <sz val="12"/>
      <name val="?? ?????"/>
      <family val="3"/>
    </font>
    <font>
      <sz val="10"/>
      <color theme="1"/>
      <name val="Arial"/>
      <family val="2"/>
    </font>
    <font>
      <sz val="10"/>
      <color indexed="8"/>
      <name val="Arial"/>
      <family val="2"/>
    </font>
    <font>
      <sz val="11"/>
      <color indexed="8"/>
      <name val="Calibri"/>
      <family val="2"/>
    </font>
    <font>
      <sz val="10"/>
      <color theme="0"/>
      <name val="Arial"/>
      <family val="2"/>
    </font>
    <font>
      <sz val="10"/>
      <name val="Times New Roman"/>
      <family val="1"/>
    </font>
    <font>
      <sz val="7.5"/>
      <name val="Myriad Pro Semibold"/>
    </font>
    <font>
      <sz val="8"/>
      <name val="Arial"/>
      <family val="2"/>
    </font>
    <font>
      <b/>
      <sz val="8"/>
      <color indexed="8"/>
      <name val="MS Sans Serif"/>
      <family val="2"/>
    </font>
    <font>
      <sz val="11"/>
      <name val="µ¸¿ò"/>
      <family val="2"/>
    </font>
    <font>
      <sz val="9"/>
      <color indexed="9"/>
      <name val="Times"/>
      <family val="1"/>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10"/>
      <name val="Helvetica"/>
      <family val="2"/>
    </font>
    <font>
      <sz val="10"/>
      <name val="MS Sans Serif"/>
      <family val="2"/>
      <charset val="177"/>
    </font>
    <font>
      <sz val="9"/>
      <name val="Times"/>
      <family val="1"/>
    </font>
    <font>
      <sz val="9"/>
      <name val="Times New Roman"/>
      <family val="1"/>
    </font>
    <font>
      <sz val="8"/>
      <color indexed="9"/>
      <name val="Myriad Pro Semibold"/>
    </font>
    <font>
      <sz val="10"/>
      <color indexed="8"/>
      <name val="MS Sans Serif"/>
      <family val="2"/>
      <charset val="177"/>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8"/>
      <color indexed="8"/>
      <name val="Arial"/>
      <family val="2"/>
    </font>
    <font>
      <sz val="10"/>
      <color indexed="8"/>
      <name val="Arial"/>
      <family val="2"/>
      <charset val="238"/>
    </font>
    <font>
      <b/>
      <sz val="8"/>
      <color indexed="8"/>
      <name val="MS Sans Serif"/>
      <family val="2"/>
      <charset val="177"/>
    </font>
    <font>
      <b/>
      <sz val="12"/>
      <name val="Arial"/>
      <family val="2"/>
    </font>
    <font>
      <b/>
      <sz val="15"/>
      <color theme="3"/>
      <name val="Arial"/>
      <family val="2"/>
    </font>
    <font>
      <b/>
      <sz val="13"/>
      <color theme="3"/>
      <name val="Arial"/>
      <family val="2"/>
    </font>
    <font>
      <b/>
      <sz val="13"/>
      <color indexed="56"/>
      <name val="Arial"/>
      <family val="2"/>
    </font>
    <font>
      <b/>
      <sz val="13"/>
      <color indexed="56"/>
      <name val="Calibri"/>
      <family val="2"/>
    </font>
    <font>
      <u/>
      <sz val="10"/>
      <color indexed="12"/>
      <name val="Arial"/>
      <family val="2"/>
    </font>
    <font>
      <u/>
      <sz val="10"/>
      <color indexed="36"/>
      <name val="Arial"/>
      <family val="2"/>
    </font>
    <font>
      <u/>
      <sz val="11"/>
      <color indexed="12"/>
      <name val="Arial"/>
      <family val="2"/>
    </font>
    <font>
      <u/>
      <sz val="7.5"/>
      <color indexed="12"/>
      <name val="Courier"/>
      <family val="3"/>
    </font>
    <font>
      <u/>
      <sz val="10"/>
      <color theme="10"/>
      <name val="Arial"/>
      <family val="2"/>
    </font>
    <font>
      <b/>
      <sz val="10"/>
      <name val="Arial"/>
      <family val="2"/>
    </font>
    <font>
      <b/>
      <sz val="8.5"/>
      <color indexed="8"/>
      <name val="MS Sans Serif"/>
      <family val="2"/>
    </font>
    <font>
      <sz val="8"/>
      <name val="Arial"/>
      <family val="2"/>
      <charset val="238"/>
    </font>
    <font>
      <b/>
      <i/>
      <sz val="16"/>
      <name val="Helv"/>
      <family val="2"/>
    </font>
    <font>
      <sz val="11"/>
      <color rgb="FF000000"/>
      <name val="Calibri"/>
      <family val="2"/>
    </font>
    <font>
      <sz val="8"/>
      <name val="Courier"/>
      <family val="3"/>
    </font>
    <font>
      <sz val="8"/>
      <color theme="1"/>
      <name val="Arial"/>
      <family val="2"/>
    </font>
    <font>
      <sz val="8.25"/>
      <name val="Tahoma"/>
      <family val="2"/>
    </font>
    <font>
      <sz val="10"/>
      <name val="MS Sans Serif"/>
      <family val="2"/>
    </font>
    <font>
      <sz val="10"/>
      <color indexed="8"/>
      <name val="Times"/>
      <family val="1"/>
    </font>
    <font>
      <sz val="11"/>
      <color theme="1"/>
      <name val="Czcionka tekstu podstawowego"/>
      <family val="2"/>
    </font>
    <font>
      <sz val="11"/>
      <color indexed="8"/>
      <name val="Czcionka tekstu podstawowego"/>
      <family val="2"/>
    </font>
    <font>
      <sz val="8"/>
      <color indexed="8"/>
      <name val="Myriad Pro Cond"/>
      <family val="2"/>
    </font>
    <font>
      <sz val="10"/>
      <name val="Arial"/>
      <family val="2"/>
      <charset val="186"/>
    </font>
    <font>
      <b/>
      <u/>
      <sz val="10"/>
      <color indexed="8"/>
      <name val="MS Sans Serif"/>
      <family val="2"/>
    </font>
    <font>
      <sz val="7.5"/>
      <color indexed="8"/>
      <name val="MS Sans Serif"/>
      <family val="2"/>
    </font>
    <font>
      <sz val="7"/>
      <color indexed="8"/>
      <name val="ISC Frutiger PIRLS"/>
    </font>
    <font>
      <i/>
      <sz val="6"/>
      <name val="Arial"/>
      <family val="2"/>
      <charset val="177"/>
    </font>
    <font>
      <b/>
      <sz val="10"/>
      <color indexed="8"/>
      <name val="MS Sans Serif"/>
      <family val="2"/>
    </font>
    <font>
      <b/>
      <sz val="14"/>
      <name val="Helv"/>
    </font>
    <font>
      <b/>
      <sz val="14"/>
      <name val="Helv"/>
      <family val="2"/>
    </font>
    <font>
      <b/>
      <sz val="12"/>
      <name val="Helv"/>
    </font>
    <font>
      <b/>
      <sz val="12"/>
      <name val="Helv"/>
      <family val="2"/>
    </font>
    <font>
      <i/>
      <sz val="8"/>
      <name val="Tms Rmn"/>
      <family val="2"/>
    </font>
    <font>
      <b/>
      <sz val="8"/>
      <name val="Arial"/>
      <family val="2"/>
    </font>
    <font>
      <b/>
      <sz val="8"/>
      <name val="Tms Rmn"/>
      <family val="2"/>
    </font>
    <font>
      <sz val="10"/>
      <name val="Times"/>
      <family val="1"/>
    </font>
    <font>
      <sz val="12"/>
      <name val="돋움체"/>
      <family val="3"/>
      <charset val="129"/>
    </font>
    <font>
      <sz val="11"/>
      <color theme="1"/>
      <name val="Calibri"/>
      <family val="2"/>
      <charset val="128"/>
      <scheme val="minor"/>
    </font>
    <font>
      <sz val="12"/>
      <name val="ＭＳ Ｐゴシック"/>
      <family val="3"/>
    </font>
    <font>
      <b/>
      <sz val="10"/>
      <color theme="1"/>
      <name val="Arial"/>
      <family val="2"/>
    </font>
    <font>
      <sz val="10"/>
      <color theme="1"/>
      <name val="Calibri"/>
      <family val="2"/>
      <scheme val="minor"/>
    </font>
    <font>
      <sz val="11"/>
      <color theme="1"/>
      <name val="Arial"/>
      <family val="2"/>
    </font>
    <font>
      <b/>
      <sz val="10"/>
      <color theme="0"/>
      <name val="Arial"/>
      <family val="2"/>
    </font>
    <font>
      <b/>
      <sz val="20"/>
      <color rgb="FFA558A0"/>
      <name val="Arial"/>
      <family val="2"/>
    </font>
    <font>
      <b/>
      <u/>
      <sz val="10"/>
      <color theme="4"/>
      <name val="Arial"/>
      <family val="2"/>
    </font>
    <font>
      <sz val="10"/>
      <color rgb="FF00B0F0"/>
      <name val="Arial"/>
      <family val="2"/>
    </font>
    <font>
      <sz val="10"/>
      <color rgb="FF00B0F0"/>
      <name val="Calibri"/>
      <family val="2"/>
      <scheme val="minor"/>
    </font>
    <font>
      <sz val="10"/>
      <color rgb="FFFF00FF"/>
      <name val="Arial"/>
      <family val="2"/>
    </font>
    <font>
      <sz val="10"/>
      <color rgb="FFFF0000"/>
      <name val="Arial"/>
      <family val="2"/>
    </font>
    <font>
      <sz val="10"/>
      <color rgb="FF0070C0"/>
      <name val="Arial"/>
      <family val="2"/>
    </font>
    <font>
      <b/>
      <sz val="10"/>
      <color rgb="FF0070C0"/>
      <name val="Arial"/>
      <family val="2"/>
    </font>
    <font>
      <i/>
      <sz val="10"/>
      <color rgb="FF0070C0"/>
      <name val="Arial"/>
      <family val="2"/>
    </font>
    <font>
      <sz val="10"/>
      <color rgb="FF002060"/>
      <name val="Arial"/>
      <family val="2"/>
    </font>
    <font>
      <sz val="11"/>
      <color rgb="FF0070C0"/>
      <name val="Arial"/>
      <family val="2"/>
    </font>
    <font>
      <b/>
      <sz val="20"/>
      <color rgb="FF0070C0"/>
      <name val="Arial"/>
      <family val="2"/>
    </font>
    <font>
      <sz val="10"/>
      <name val="Calibri"/>
      <family val="2"/>
      <scheme val="minor"/>
    </font>
  </fonts>
  <fills count="66">
    <fill>
      <patternFill patternType="none"/>
    </fill>
    <fill>
      <patternFill patternType="gray125"/>
    </fill>
    <fill>
      <patternFill patternType="solid">
        <fgColor theme="4" tint="0.79992065187536243"/>
        <bgColor indexed="64"/>
      </patternFill>
    </fill>
    <fill>
      <patternFill patternType="solid">
        <fgColor theme="4" tint="0.79989013336588644"/>
        <bgColor indexed="64"/>
      </patternFill>
    </fill>
    <fill>
      <patternFill patternType="solid">
        <fgColor indexed="31"/>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indexed="45"/>
        <bgColor indexed="64"/>
      </patternFill>
    </fill>
    <fill>
      <patternFill patternType="solid">
        <fgColor theme="6" tint="0.79992065187536243"/>
        <bgColor indexed="64"/>
      </patternFill>
    </fill>
    <fill>
      <patternFill patternType="solid">
        <fgColor theme="6" tint="0.79989013336588644"/>
        <bgColor indexed="64"/>
      </patternFill>
    </fill>
    <fill>
      <patternFill patternType="solid">
        <fgColor indexed="42"/>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indexed="46"/>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indexed="27"/>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indexed="47"/>
        <bgColor indexed="64"/>
      </patternFill>
    </fill>
    <fill>
      <patternFill patternType="solid">
        <fgColor theme="4" tint="0.59993285927915285"/>
        <bgColor indexed="64"/>
      </patternFill>
    </fill>
    <fill>
      <patternFill patternType="solid">
        <fgColor theme="4" tint="0.59990234076967686"/>
        <bgColor indexed="64"/>
      </patternFill>
    </fill>
    <fill>
      <patternFill patternType="solid">
        <fgColor indexed="44"/>
        <bgColor indexed="64"/>
      </patternFill>
    </fill>
    <fill>
      <patternFill patternType="solid">
        <fgColor theme="5" tint="0.59993285927915285"/>
        <bgColor indexed="64"/>
      </patternFill>
    </fill>
    <fill>
      <patternFill patternType="solid">
        <fgColor theme="5" tint="0.59990234076967686"/>
        <bgColor indexed="64"/>
      </patternFill>
    </fill>
    <fill>
      <patternFill patternType="solid">
        <fgColor indexed="29"/>
        <bgColor indexed="64"/>
      </patternFill>
    </fill>
    <fill>
      <patternFill patternType="solid">
        <fgColor theme="6" tint="0.59993285927915285"/>
        <bgColor indexed="64"/>
      </patternFill>
    </fill>
    <fill>
      <patternFill patternType="solid">
        <fgColor theme="6" tint="0.59990234076967686"/>
        <bgColor indexed="64"/>
      </patternFill>
    </fill>
    <fill>
      <patternFill patternType="solid">
        <fgColor indexed="11"/>
        <bgColor indexed="64"/>
      </patternFill>
    </fill>
    <fill>
      <patternFill patternType="solid">
        <fgColor theme="7" tint="0.59993285927915285"/>
        <bgColor indexed="64"/>
      </patternFill>
    </fill>
    <fill>
      <patternFill patternType="solid">
        <fgColor theme="7" tint="0.59990234076967686"/>
        <bgColor indexed="64"/>
      </patternFill>
    </fill>
    <fill>
      <patternFill patternType="solid">
        <fgColor theme="8" tint="0.59993285927915285"/>
        <bgColor indexed="64"/>
      </patternFill>
    </fill>
    <fill>
      <patternFill patternType="solid">
        <fgColor theme="8" tint="0.59990234076967686"/>
        <bgColor indexed="64"/>
      </patternFill>
    </fill>
    <fill>
      <patternFill patternType="solid">
        <fgColor theme="9" tint="0.59993285927915285"/>
        <bgColor indexed="64"/>
      </patternFill>
    </fill>
    <fill>
      <patternFill patternType="solid">
        <fgColor theme="9" tint="0.59990234076967686"/>
        <bgColor indexed="64"/>
      </patternFill>
    </fill>
    <fill>
      <patternFill patternType="solid">
        <fgColor indexed="5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indexed="63"/>
        <bgColor indexed="64"/>
      </patternFill>
    </fill>
    <fill>
      <patternFill patternType="solid">
        <fgColor indexed="44"/>
        <bgColor indexed="8"/>
      </patternFill>
    </fill>
    <fill>
      <patternFill patternType="solid">
        <fgColor rgb="FFF2F2F2"/>
        <bgColor indexed="64"/>
      </patternFill>
    </fill>
    <fill>
      <patternFill patternType="solid">
        <fgColor rgb="FFA5A5A5"/>
        <bgColor indexed="64"/>
      </patternFill>
    </fill>
    <fill>
      <patternFill patternType="solid">
        <fgColor indexed="10"/>
        <bgColor indexed="64"/>
      </patternFill>
    </fill>
    <fill>
      <patternFill patternType="solid">
        <fgColor indexed="22"/>
        <bgColor indexed="64"/>
      </patternFill>
    </fill>
    <fill>
      <patternFill patternType="solid">
        <fgColor indexed="22"/>
        <bgColor indexed="10"/>
      </patternFill>
    </fill>
    <fill>
      <patternFill patternType="solid">
        <fgColor indexed="8"/>
        <bgColor indexed="64"/>
      </patternFill>
    </fill>
    <fill>
      <patternFill patternType="solid">
        <fgColor indexed="9"/>
        <bgColor indexed="64"/>
      </patternFill>
    </fill>
    <fill>
      <patternFill patternType="solid">
        <fgColor rgb="FFC6EFCE"/>
        <bgColor indexed="64"/>
      </patternFill>
    </fill>
    <fill>
      <patternFill patternType="solid">
        <fgColor indexed="22"/>
        <bgColor indexed="8"/>
      </patternFill>
    </fill>
    <fill>
      <patternFill patternType="solid">
        <fgColor rgb="FFFFFFCC"/>
        <bgColor indexed="64"/>
      </patternFill>
    </fill>
    <fill>
      <patternFill patternType="solid">
        <fgColor indexed="26"/>
        <bgColor indexed="64"/>
      </patternFill>
    </fill>
    <fill>
      <patternFill patternType="solid">
        <fgColor rgb="FFFFCC99"/>
        <bgColor indexed="64"/>
      </patternFill>
    </fill>
    <fill>
      <patternFill patternType="solid">
        <fgColor rgb="FFFFEB9C"/>
        <bgColor indexed="64"/>
      </patternFill>
    </fill>
    <fill>
      <patternFill patternType="solid">
        <fgColor rgb="FFC0C0C0"/>
        <bgColor indexed="64"/>
      </patternFill>
    </fill>
    <fill>
      <patternFill patternType="solid">
        <fgColor theme="0"/>
        <bgColor indexed="64"/>
      </patternFill>
    </fill>
  </fills>
  <borders count="3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right style="thin">
        <color indexed="8"/>
      </right>
      <top style="thin">
        <color indexed="8"/>
      </top>
      <bottom style="thin">
        <color indexed="8"/>
      </bottom>
      <diagonal/>
    </border>
    <border>
      <left/>
      <right style="thin">
        <color indexed="9"/>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9"/>
      </left>
      <right style="thin">
        <color indexed="9"/>
      </right>
      <top/>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tint="0.49992370372631001"/>
      </bottom>
      <diagonal/>
    </border>
    <border>
      <left/>
      <right/>
      <top/>
      <bottom style="thick">
        <color theme="4" tint="0.49989318521683401"/>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indexed="63"/>
      </top>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3192">
    <xf numFmtId="0" fontId="0" fillId="0" borderId="0"/>
    <xf numFmtId="0" fontId="18" fillId="0" borderId="0">
      <alignment vertical="center"/>
    </xf>
    <xf numFmtId="0" fontId="19" fillId="0" borderId="0"/>
    <xf numFmtId="9"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3" fontId="20" fillId="0" borderId="0" applyFont="0" applyFill="0" applyBorder="0" applyAlignment="0" applyProtection="0"/>
    <xf numFmtId="0" fontId="21" fillId="0" borderId="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24"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4"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3" fillId="13" borderId="0" applyNumberFormat="0" applyBorder="0" applyAlignment="0" applyProtection="0"/>
    <xf numFmtId="0" fontId="22" fillId="30" borderId="0" applyNumberFormat="0" applyBorder="0" applyAlignment="0" applyProtection="0"/>
    <xf numFmtId="0" fontId="23" fillId="13"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3" fillId="22" borderId="0" applyNumberFormat="0" applyBorder="0" applyAlignment="0" applyProtection="0"/>
    <xf numFmtId="0" fontId="22" fillId="32" borderId="0" applyNumberFormat="0" applyBorder="0" applyAlignment="0" applyProtection="0"/>
    <xf numFmtId="0" fontId="23" fillId="2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3" fillId="35" borderId="0" applyNumberFormat="0" applyBorder="0" applyAlignment="0" applyProtection="0"/>
    <xf numFmtId="0" fontId="22" fillId="34" borderId="0" applyNumberFormat="0" applyBorder="0" applyAlignment="0" applyProtection="0"/>
    <xf numFmtId="0" fontId="23" fillId="35"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13"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2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35" borderId="0" applyNumberFormat="0" applyBorder="0" applyAlignment="0" applyProtection="0"/>
    <xf numFmtId="0" fontId="25" fillId="36" borderId="0" applyNumberFormat="0" applyBorder="0" applyAlignment="0" applyProtection="0"/>
    <xf numFmtId="0" fontId="17" fillId="36" borderId="0" applyNumberFormat="0" applyBorder="0" applyAlignment="0" applyProtection="0"/>
    <xf numFmtId="0" fontId="25"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7" fillId="48" borderId="0" applyNumberFormat="0" applyBorder="0" applyAlignment="0" applyProtection="0"/>
    <xf numFmtId="0" fontId="27" fillId="0" borderId="0" applyBorder="0">
      <alignment horizontal="left"/>
    </xf>
    <xf numFmtId="0" fontId="28" fillId="49" borderId="11"/>
    <xf numFmtId="0" fontId="28" fillId="49"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9" borderId="11"/>
    <xf numFmtId="0" fontId="29" fillId="50" borderId="12">
      <alignment horizontal="right" vertical="top" wrapText="1"/>
    </xf>
    <xf numFmtId="0" fontId="29" fillId="22" borderId="12">
      <alignment horizontal="right" vertical="top" wrapText="1"/>
    </xf>
    <xf numFmtId="0" fontId="30" fillId="0" borderId="0"/>
    <xf numFmtId="167" fontId="31" fillId="0" borderId="0">
      <alignment vertical="top"/>
    </xf>
    <xf numFmtId="0" fontId="11" fillId="51" borderId="3" applyNumberFormat="0" applyAlignment="0" applyProtection="0"/>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11"/>
    <xf numFmtId="0" fontId="28" fillId="0" borderId="11"/>
    <xf numFmtId="0" fontId="28" fillId="0" borderId="11"/>
    <xf numFmtId="0" fontId="28" fillId="0" borderId="11"/>
    <xf numFmtId="0" fontId="28" fillId="0" borderId="11"/>
    <xf numFmtId="0" fontId="28" fillId="0" borderId="11"/>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11"/>
    <xf numFmtId="0" fontId="13" fillId="52" borderId="6" applyNumberFormat="0" applyAlignment="0" applyProtection="0"/>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3" fillId="54" borderId="0">
      <alignment horizontal="center"/>
    </xf>
    <xf numFmtId="0" fontId="34" fillId="54" borderId="0">
      <alignment horizontal="center" vertical="center"/>
    </xf>
    <xf numFmtId="0" fontId="19" fillId="55"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35" fillId="54" borderId="0">
      <alignment horizontal="center"/>
    </xf>
    <xf numFmtId="168" fontId="26" fillId="0" borderId="0" applyFont="0" applyFill="0" applyBorder="0" applyProtection="0">
      <alignment horizontal="right" vertical="top"/>
    </xf>
    <xf numFmtId="169" fontId="26" fillId="0" borderId="0" applyFont="0" applyFill="0" applyBorder="0" applyProtection="0">
      <alignment horizontal="right" vertical="top"/>
    </xf>
    <xf numFmtId="164" fontId="22"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 fontId="36" fillId="0" borderId="0">
      <alignment vertical="top"/>
    </xf>
    <xf numFmtId="171" fontId="19" fillId="0" borderId="0" applyFont="0" applyFill="0" applyBorder="0" applyAlignment="0" applyProtection="0"/>
    <xf numFmtId="172" fontId="37"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3" fontId="38" fillId="0" borderId="0" applyFont="0" applyFill="0" applyBorder="0" applyAlignment="0" applyProtection="0"/>
    <xf numFmtId="173" fontId="26"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3" fontId="36" fillId="0" borderId="0" applyFill="0" applyBorder="0">
      <alignment horizontal="right" vertical="top"/>
    </xf>
    <xf numFmtId="0" fontId="39" fillId="0" borderId="0">
      <alignment horizontal="right" vertical="top"/>
    </xf>
    <xf numFmtId="175" fontId="36" fillId="0" borderId="0" applyFill="0" applyBorder="0">
      <alignment horizontal="right" vertical="top"/>
    </xf>
    <xf numFmtId="3" fontId="36" fillId="0" borderId="0" applyFill="0" applyBorder="0">
      <alignment horizontal="right" vertical="top"/>
    </xf>
    <xf numFmtId="176" fontId="31" fillId="0" borderId="0" applyFont="0" applyFill="0" applyBorder="0">
      <alignment horizontal="right" vertical="top"/>
    </xf>
    <xf numFmtId="177" fontId="40" fillId="0" borderId="0" applyFont="0" applyFill="0" applyBorder="0" applyProtection="0"/>
    <xf numFmtId="175" fontId="36" fillId="0" borderId="0">
      <alignment horizontal="right" vertical="top"/>
    </xf>
    <xf numFmtId="3" fontId="19" fillId="0" borderId="0" applyFont="0" applyFill="0" applyBorder="0" applyAlignment="0" applyProtection="0"/>
    <xf numFmtId="0" fontId="41" fillId="56" borderId="14">
      <alignment horizontal="left" vertical="center" wrapText="1"/>
    </xf>
    <xf numFmtId="178"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0" fontId="42"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5">
      <protection locked="0"/>
    </xf>
    <xf numFmtId="0" fontId="43" fillId="57" borderId="15">
      <protection locked="0"/>
    </xf>
    <xf numFmtId="0" fontId="43" fillId="57" borderId="15">
      <protection locked="0"/>
    </xf>
    <xf numFmtId="0" fontId="42" fillId="57" borderId="11" applyBorder="0">
      <protection locked="0"/>
    </xf>
    <xf numFmtId="0" fontId="42" fillId="57" borderId="11" applyBorder="0">
      <protection locked="0"/>
    </xf>
    <xf numFmtId="0" fontId="43" fillId="57" borderId="11" applyBorder="0">
      <protection locked="0"/>
    </xf>
    <xf numFmtId="0" fontId="19" fillId="0" borderId="0" applyFont="0" applyFill="0" applyBorder="0" applyAlignment="0" applyProtection="0"/>
    <xf numFmtId="170" fontId="26" fillId="0" borderId="0" applyFont="0" applyFill="0" applyBorder="0" applyAlignment="0" applyProtection="0"/>
    <xf numFmtId="173" fontId="26" fillId="0" borderId="0" applyFont="0" applyFill="0" applyBorder="0" applyAlignment="0" applyProtection="0"/>
    <xf numFmtId="0" fontId="44" fillId="0" borderId="0">
      <alignment horizontal="centerContinuous"/>
    </xf>
    <xf numFmtId="0" fontId="44" fillId="0" borderId="0"/>
    <xf numFmtId="0" fontId="45" fillId="0" borderId="0"/>
    <xf numFmtId="181" fontId="26" fillId="0" borderId="0" applyBorder="0"/>
    <xf numFmtId="181" fontId="26" fillId="0" borderId="16"/>
    <xf numFmtId="181" fontId="26" fillId="0" borderId="16"/>
    <xf numFmtId="181" fontId="26" fillId="0" borderId="16"/>
    <xf numFmtId="181" fontId="26" fillId="0" borderId="16"/>
    <xf numFmtId="0" fontId="46" fillId="57" borderId="11">
      <protection locked="0"/>
    </xf>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4" borderId="0"/>
    <xf numFmtId="0" fontId="19" fillId="54" borderId="0"/>
    <xf numFmtId="0" fontId="15" fillId="0" borderId="0" applyNumberFormat="0" applyFill="0" applyBorder="0" applyAlignment="0" applyProtection="0"/>
    <xf numFmtId="2" fontId="19" fillId="0" borderId="0" applyFont="0" applyFill="0" applyBorder="0" applyAlignment="0" applyProtection="0"/>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23" fillId="54" borderId="0">
      <alignment horizontal="left"/>
    </xf>
    <xf numFmtId="0" fontId="23" fillId="54" borderId="0">
      <alignment horizontal="left"/>
    </xf>
    <xf numFmtId="0" fontId="23" fillId="54" borderId="0">
      <alignment horizontal="left"/>
    </xf>
    <xf numFmtId="0" fontId="23" fillId="54" borderId="0">
      <alignment horizontal="left"/>
    </xf>
    <xf numFmtId="0" fontId="48" fillId="54" borderId="0">
      <alignment horizontal="left"/>
    </xf>
    <xf numFmtId="0" fontId="23" fillId="54" borderId="0">
      <alignment horizontal="left"/>
    </xf>
    <xf numFmtId="0" fontId="6" fillId="58" borderId="0" applyNumberFormat="0" applyBorder="0" applyAlignment="0" applyProtection="0"/>
    <xf numFmtId="0" fontId="28" fillId="54" borderId="0" applyNumberFormat="0" applyBorder="0" applyAlignment="0" applyProtection="0"/>
    <xf numFmtId="0" fontId="49" fillId="59" borderId="0">
      <alignment horizontal="right" vertical="top" wrapText="1"/>
    </xf>
    <xf numFmtId="0" fontId="29" fillId="59" borderId="0">
      <alignment horizontal="right" vertical="top" wrapText="1"/>
    </xf>
    <xf numFmtId="0" fontId="29" fillId="54" borderId="0">
      <alignment horizontal="right" vertical="top" wrapText="1"/>
    </xf>
    <xf numFmtId="0" fontId="29" fillId="54" borderId="0">
      <alignment horizontal="right" vertical="top" wrapText="1"/>
    </xf>
    <xf numFmtId="0" fontId="29" fillId="54" borderId="0">
      <alignment horizontal="right" vertical="top" wrapText="1"/>
    </xf>
    <xf numFmtId="0" fontId="29" fillId="59" borderId="0">
      <alignment horizontal="right" vertical="top" wrapText="1"/>
    </xf>
    <xf numFmtId="0" fontId="29" fillId="59" borderId="0">
      <alignment horizontal="right" vertical="top" textRotation="90" wrapText="1"/>
    </xf>
    <xf numFmtId="0" fontId="29" fillId="54" borderId="0">
      <alignment horizontal="right" vertical="top" wrapText="1"/>
    </xf>
    <xf numFmtId="0" fontId="29" fillId="59" borderId="0">
      <alignment horizontal="right" vertical="top" textRotation="90" wrapText="1"/>
    </xf>
    <xf numFmtId="0" fontId="41" fillId="56" borderId="17">
      <alignment horizontal="center" vertical="center" wrapText="1"/>
    </xf>
    <xf numFmtId="0" fontId="50" fillId="0" borderId="18" applyNumberFormat="0" applyAlignment="0" applyProtection="0">
      <alignment horizontal="left" vertical="center"/>
    </xf>
    <xf numFmtId="0" fontId="50" fillId="0" borderId="18" applyNumberFormat="0" applyProtection="0"/>
    <xf numFmtId="0" fontId="50" fillId="0" borderId="19">
      <alignment horizontal="left" vertical="center"/>
    </xf>
    <xf numFmtId="0" fontId="50" fillId="0" borderId="19">
      <alignment horizontal="left" vertical="center"/>
    </xf>
    <xf numFmtId="0" fontId="50" fillId="0" borderId="19">
      <alignment horizontal="left" vertical="center"/>
    </xf>
    <xf numFmtId="0" fontId="50" fillId="0" borderId="19">
      <alignment horizontal="left" vertical="center"/>
    </xf>
    <xf numFmtId="0" fontId="50" fillId="0" borderId="19">
      <alignment horizontal="left" vertical="center"/>
    </xf>
    <xf numFmtId="0" fontId="51" fillId="0" borderId="1" applyNumberFormat="0" applyFill="0" applyAlignment="0" applyProtection="0"/>
    <xf numFmtId="0" fontId="3" fillId="0" borderId="1" applyNumberFormat="0" applyFill="0" applyAlignment="0" applyProtection="0"/>
    <xf numFmtId="0" fontId="52"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4" fillId="0" borderId="20" applyNumberFormat="0" applyFill="0" applyAlignment="0" applyProtection="0"/>
    <xf numFmtId="0" fontId="4" fillId="0" borderId="21" applyNumberFormat="0" applyFill="0" applyAlignment="0" applyProtection="0"/>
    <xf numFmtId="0" fontId="54" fillId="0" borderId="22" applyNumberFormat="0" applyFill="0" applyAlignment="0" applyProtection="0"/>
    <xf numFmtId="0" fontId="5" fillId="0" borderId="2" applyNumberFormat="0" applyFill="0" applyAlignment="0" applyProtection="0"/>
    <xf numFmtId="0" fontId="5" fillId="0" borderId="0" applyNumberFormat="0" applyFill="0" applyBorder="0" applyAlignment="0" applyProtection="0"/>
    <xf numFmtId="182" fontId="40" fillId="0" borderId="0">
      <protection locked="0"/>
    </xf>
    <xf numFmtId="182" fontId="40" fillId="0" borderId="0">
      <protection locked="0"/>
    </xf>
    <xf numFmtId="0" fontId="55" fillId="0" borderId="0" applyNumberFormat="0" applyFill="0" applyBorder="0">
      <protection locked="0"/>
    </xf>
    <xf numFmtId="0" fontId="56" fillId="0" borderId="0" applyNumberFormat="0" applyFill="0" applyBorder="0">
      <protection locked="0"/>
    </xf>
    <xf numFmtId="0" fontId="22" fillId="60" borderId="7" applyNumberFormat="0" applyFont="0" applyAlignment="0" applyProtection="0"/>
    <xf numFmtId="0" fontId="22" fillId="60" borderId="7" applyNumberFormat="0" applyFont="0" applyAlignment="0" applyProtection="0"/>
    <xf numFmtId="0" fontId="23" fillId="61" borderId="23" applyNumberFormat="0" applyFont="0" applyAlignment="0" applyProtection="0"/>
    <xf numFmtId="0" fontId="22" fillId="60" borderId="7" applyNumberFormat="0" applyFont="0" applyAlignment="0" applyProtection="0"/>
    <xf numFmtId="0" fontId="22" fillId="60" borderId="7" applyNumberFormat="0" applyFont="0" applyAlignment="0" applyProtection="0"/>
    <xf numFmtId="0" fontId="23" fillId="61" borderId="23" applyNumberFormat="0" applyFont="0" applyAlignment="0" applyProtection="0"/>
    <xf numFmtId="0" fontId="57" fillId="0" borderId="0" applyNumberFormat="0" applyFill="0" applyBorder="0">
      <protection locked="0"/>
    </xf>
    <xf numFmtId="0" fontId="58" fillId="0" borderId="0" applyNumberFormat="0" applyFill="0" applyBorder="0">
      <protection locked="0"/>
    </xf>
    <xf numFmtId="0" fontId="59" fillId="0" borderId="0" applyNumberFormat="0" applyFill="0" applyBorder="0" applyAlignment="0" applyProtection="0"/>
    <xf numFmtId="0" fontId="59" fillId="0" borderId="0" applyNumberFormat="0" applyFill="0" applyBorder="0">
      <protection locked="0"/>
    </xf>
    <xf numFmtId="0" fontId="28" fillId="57" borderId="15" applyNumberFormat="0" applyBorder="0" applyAlignment="0" applyProtection="0"/>
    <xf numFmtId="0" fontId="28" fillId="57" borderId="15" applyNumberFormat="0" applyBorder="0" applyAlignment="0" applyProtection="0"/>
    <xf numFmtId="0" fontId="28" fillId="57" borderId="15" applyNumberFormat="0" applyBorder="0" applyAlignment="0" applyProtection="0"/>
    <xf numFmtId="0" fontId="9" fillId="62" borderId="3" applyNumberFormat="0" applyAlignment="0" applyProtection="0"/>
    <xf numFmtId="0" fontId="60" fillId="55"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61" fillId="53" borderId="0">
      <alignment horizontal="center" wrapText="1"/>
    </xf>
    <xf numFmtId="0" fontId="19" fillId="54" borderId="15">
      <alignment horizontal="centerContinuous"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62"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62" fillId="54" borderId="19">
      <alignment wrapText="1"/>
    </xf>
    <xf numFmtId="0" fontId="62" fillId="54" borderId="19">
      <alignment wrapText="1"/>
    </xf>
    <xf numFmtId="0" fontId="28" fillId="54" borderId="19">
      <alignment wrapText="1"/>
    </xf>
    <xf numFmtId="0" fontId="28" fillId="54" borderId="24"/>
    <xf numFmtId="0" fontId="62"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5"/>
    <xf numFmtId="0" fontId="62"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32" fillId="53" borderId="27">
      <alignment horizontal="left" vertical="top" wrapText="1"/>
    </xf>
    <xf numFmtId="0" fontId="32" fillId="53" borderId="27">
      <alignment horizontal="left" vertical="top" wrapText="1"/>
    </xf>
    <xf numFmtId="0" fontId="32" fillId="53" borderId="27">
      <alignment horizontal="left" vertical="top" wrapText="1"/>
    </xf>
    <xf numFmtId="0" fontId="12" fillId="0" borderId="5" applyNumberFormat="0" applyFill="0" applyAlignment="0" applyProtection="0"/>
    <xf numFmtId="0" fontId="19" fillId="0" borderId="0" applyFont="0" applyFill="0" applyBorder="0" applyAlignment="0" applyProtection="0"/>
    <xf numFmtId="0" fontId="8" fillId="63" borderId="0" applyNumberFormat="0" applyBorder="0" applyAlignment="0" applyProtection="0"/>
    <xf numFmtId="0" fontId="22" fillId="0" borderId="0"/>
    <xf numFmtId="0" fontId="22" fillId="0" borderId="0"/>
    <xf numFmtId="0" fontId="23" fillId="0" borderId="0"/>
    <xf numFmtId="0" fontId="22" fillId="0" borderId="0"/>
    <xf numFmtId="0" fontId="22" fillId="0" borderId="0"/>
    <xf numFmtId="0" fontId="23" fillId="0" borderId="0"/>
    <xf numFmtId="183" fontId="63" fillId="0" borderId="0"/>
    <xf numFmtId="0" fontId="22" fillId="0" borderId="0"/>
    <xf numFmtId="0" fontId="22" fillId="0" borderId="0"/>
    <xf numFmtId="0" fontId="23" fillId="0" borderId="0"/>
    <xf numFmtId="0" fontId="19" fillId="0" borderId="0"/>
    <xf numFmtId="0" fontId="23" fillId="0" borderId="0"/>
    <xf numFmtId="0" fontId="1" fillId="0" borderId="0"/>
    <xf numFmtId="0" fontId="19" fillId="0" borderId="0"/>
    <xf numFmtId="0" fontId="22" fillId="0" borderId="0"/>
    <xf numFmtId="0" fontId="23" fillId="0" borderId="0"/>
    <xf numFmtId="0" fontId="1" fillId="0" borderId="0"/>
    <xf numFmtId="0" fontId="22" fillId="0" borderId="0"/>
    <xf numFmtId="0" fontId="24"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4" fillId="0" borderId="0"/>
    <xf numFmtId="0" fontId="22" fillId="0" borderId="0"/>
    <xf numFmtId="0" fontId="1" fillId="0" borderId="0"/>
    <xf numFmtId="0" fontId="23" fillId="0" borderId="0"/>
    <xf numFmtId="0" fontId="1" fillId="0" borderId="0"/>
    <xf numFmtId="0" fontId="1" fillId="0" borderId="0"/>
    <xf numFmtId="0" fontId="19" fillId="0" borderId="0"/>
    <xf numFmtId="0" fontId="24" fillId="0" borderId="0"/>
    <xf numFmtId="0" fontId="24" fillId="0" borderId="0"/>
    <xf numFmtId="0" fontId="1" fillId="0" borderId="0"/>
    <xf numFmtId="0" fontId="19" fillId="0" borderId="0"/>
    <xf numFmtId="0" fontId="24" fillId="0" borderId="0"/>
    <xf numFmtId="0" fontId="19" fillId="0" borderId="0"/>
    <xf numFmtId="0" fontId="19" fillId="0" borderId="0"/>
    <xf numFmtId="0" fontId="23" fillId="0" borderId="0"/>
    <xf numFmtId="0" fontId="22" fillId="0" borderId="0"/>
    <xf numFmtId="0" fontId="23" fillId="0" borderId="0"/>
    <xf numFmtId="0" fontId="1" fillId="0" borderId="0"/>
    <xf numFmtId="0" fontId="1" fillId="0" borderId="0"/>
    <xf numFmtId="0" fontId="24" fillId="0" borderId="0"/>
    <xf numFmtId="0" fontId="19"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19" fillId="0" borderId="0"/>
    <xf numFmtId="0" fontId="37" fillId="0" borderId="0"/>
    <xf numFmtId="0" fontId="1" fillId="0" borderId="0"/>
    <xf numFmtId="0" fontId="19" fillId="0" borderId="0"/>
    <xf numFmtId="0" fontId="24" fillId="0" borderId="0"/>
    <xf numFmtId="0" fontId="19" fillId="0" borderId="0"/>
    <xf numFmtId="0" fontId="19" fillId="0" borderId="0"/>
    <xf numFmtId="0" fontId="64" fillId="0" borderId="0"/>
    <xf numFmtId="0" fontId="19" fillId="0" borderId="0"/>
    <xf numFmtId="0" fontId="65" fillId="0" borderId="0"/>
    <xf numFmtId="0" fontId="22" fillId="0" borderId="0"/>
    <xf numFmtId="0" fontId="22" fillId="0" borderId="0"/>
    <xf numFmtId="0" fontId="19" fillId="0" borderId="0"/>
    <xf numFmtId="0" fontId="23" fillId="0" borderId="0"/>
    <xf numFmtId="0" fontId="19" fillId="0" borderId="0"/>
    <xf numFmtId="0" fontId="65" fillId="0" borderId="0"/>
    <xf numFmtId="0" fontId="22" fillId="0" borderId="0"/>
    <xf numFmtId="0" fontId="22" fillId="0" borderId="0"/>
    <xf numFmtId="0" fontId="23"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64" fillId="0" borderId="0"/>
    <xf numFmtId="0" fontId="19" fillId="0" borderId="0"/>
    <xf numFmtId="0" fontId="22" fillId="0" borderId="0"/>
    <xf numFmtId="0" fontId="22" fillId="0" borderId="0"/>
    <xf numFmtId="0" fontId="22" fillId="0" borderId="0"/>
    <xf numFmtId="0" fontId="23" fillId="0" borderId="0"/>
    <xf numFmtId="0" fontId="19"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19"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19" fillId="0" borderId="0"/>
    <xf numFmtId="0" fontId="23" fillId="0" borderId="0"/>
    <xf numFmtId="0" fontId="19" fillId="0" borderId="0"/>
    <xf numFmtId="0" fontId="23" fillId="0" borderId="0"/>
    <xf numFmtId="0" fontId="22" fillId="0" borderId="0"/>
    <xf numFmtId="0" fontId="22" fillId="0" borderId="0"/>
    <xf numFmtId="0" fontId="19" fillId="0" borderId="0"/>
    <xf numFmtId="0" fontId="23" fillId="0" borderId="0"/>
    <xf numFmtId="0" fontId="19" fillId="0" borderId="0"/>
    <xf numFmtId="0" fontId="23" fillId="0" borderId="0"/>
    <xf numFmtId="0" fontId="22" fillId="0" borderId="0"/>
    <xf numFmtId="0" fontId="22" fillId="0" borderId="0"/>
    <xf numFmtId="0" fontId="19" fillId="0" borderId="0" applyNumberFormat="0" applyFill="0" applyBorder="0" applyAlignment="0" applyProtection="0"/>
    <xf numFmtId="0" fontId="23" fillId="0" borderId="0"/>
    <xf numFmtId="0" fontId="66" fillId="0" borderId="0"/>
    <xf numFmtId="0" fontId="23" fillId="0" borderId="0"/>
    <xf numFmtId="0" fontId="22" fillId="0" borderId="0"/>
    <xf numFmtId="0" fontId="22" fillId="0" borderId="0"/>
    <xf numFmtId="0" fontId="65"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19" fillId="0" borderId="0"/>
    <xf numFmtId="0" fontId="67" fillId="0" borderId="0">
      <alignment vertical="top"/>
      <protection locked="0"/>
    </xf>
    <xf numFmtId="0" fontId="19" fillId="0" borderId="0"/>
    <xf numFmtId="0" fontId="19" fillId="0" borderId="0"/>
    <xf numFmtId="0" fontId="22" fillId="0" borderId="0"/>
    <xf numFmtId="0" fontId="66" fillId="0" borderId="0"/>
    <xf numFmtId="0" fontId="22" fillId="0" borderId="0"/>
    <xf numFmtId="0" fontId="19" fillId="0" borderId="0"/>
    <xf numFmtId="0" fontId="19" fillId="0" borderId="0"/>
    <xf numFmtId="0" fontId="38" fillId="0" borderId="0"/>
    <xf numFmtId="0" fontId="22" fillId="0" borderId="0"/>
    <xf numFmtId="0" fontId="22" fillId="0" borderId="0"/>
    <xf numFmtId="0" fontId="23" fillId="0" borderId="0"/>
    <xf numFmtId="0" fontId="19" fillId="0" borderId="0"/>
    <xf numFmtId="0" fontId="22" fillId="0" borderId="0"/>
    <xf numFmtId="0" fontId="37" fillId="0" borderId="0"/>
    <xf numFmtId="0" fontId="22" fillId="0" borderId="0"/>
    <xf numFmtId="0" fontId="19" fillId="0" borderId="0"/>
    <xf numFmtId="0" fontId="19" fillId="0" borderId="0"/>
    <xf numFmtId="0" fontId="22" fillId="0" borderId="0"/>
    <xf numFmtId="0" fontId="23" fillId="0" borderId="0"/>
    <xf numFmtId="0" fontId="22" fillId="0" borderId="0"/>
    <xf numFmtId="0" fontId="19" fillId="0" borderId="0"/>
    <xf numFmtId="0" fontId="23" fillId="0" borderId="0"/>
    <xf numFmtId="0" fontId="19" fillId="0" borderId="0"/>
    <xf numFmtId="0" fontId="19" fillId="0" borderId="0"/>
    <xf numFmtId="0" fontId="68" fillId="0" borderId="0"/>
    <xf numFmtId="0" fontId="19" fillId="0" borderId="0"/>
    <xf numFmtId="0" fontId="19" fillId="0" borderId="0"/>
    <xf numFmtId="0" fontId="19" fillId="0" borderId="0"/>
    <xf numFmtId="0" fontId="19"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22" fillId="0" borderId="0"/>
    <xf numFmtId="0" fontId="22" fillId="0" borderId="0"/>
    <xf numFmtId="0" fontId="23" fillId="0" borderId="0"/>
    <xf numFmtId="0" fontId="19"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2" fillId="0" borderId="0"/>
    <xf numFmtId="0" fontId="24" fillId="0" borderId="0"/>
    <xf numFmtId="0" fontId="19" fillId="0" borderId="0"/>
    <xf numFmtId="0" fontId="19" fillId="0" borderId="0"/>
    <xf numFmtId="0" fontId="22" fillId="0" borderId="0"/>
    <xf numFmtId="0" fontId="19" fillId="0" borderId="0"/>
    <xf numFmtId="0" fontId="23"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 fillId="0" borderId="0"/>
    <xf numFmtId="0" fontId="1" fillId="0" borderId="0"/>
    <xf numFmtId="0" fontId="26"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19" fillId="0" borderId="0"/>
    <xf numFmtId="0" fontId="23" fillId="0" borderId="0"/>
    <xf numFmtId="0" fontId="19" fillId="0" borderId="0"/>
    <xf numFmtId="0" fontId="19" fillId="0" borderId="0"/>
    <xf numFmtId="0" fontId="23" fillId="0" borderId="0"/>
    <xf numFmtId="0" fontId="19" fillId="0" borderId="0"/>
    <xf numFmtId="0" fontId="24" fillId="0" borderId="0"/>
    <xf numFmtId="0" fontId="19" fillId="0" borderId="0"/>
    <xf numFmtId="0" fontId="1"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64" fillId="0" borderId="0"/>
    <xf numFmtId="0" fontId="22" fillId="0" borderId="0"/>
    <xf numFmtId="0" fontId="22" fillId="0" borderId="0"/>
    <xf numFmtId="0" fontId="23" fillId="0" borderId="0"/>
    <xf numFmtId="0" fontId="65" fillId="0" borderId="0"/>
    <xf numFmtId="0" fontId="24" fillId="0" borderId="0"/>
    <xf numFmtId="0" fontId="22" fillId="0" borderId="0"/>
    <xf numFmtId="0" fontId="1" fillId="0" borderId="0"/>
    <xf numFmtId="0" fontId="68" fillId="0" borderId="0"/>
    <xf numFmtId="0" fontId="65" fillId="0" borderId="0"/>
    <xf numFmtId="0" fontId="68" fillId="0" borderId="0"/>
    <xf numFmtId="0" fontId="68" fillId="0" borderId="0"/>
    <xf numFmtId="0" fontId="68" fillId="0" borderId="0"/>
    <xf numFmtId="0" fontId="68" fillId="0" borderId="0"/>
    <xf numFmtId="0" fontId="19"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68" fillId="0" borderId="0"/>
    <xf numFmtId="0" fontId="68" fillId="0" borderId="0"/>
    <xf numFmtId="0" fontId="68" fillId="0" borderId="0"/>
    <xf numFmtId="0" fontId="68" fillId="0" borderId="0"/>
    <xf numFmtId="0" fontId="19" fillId="0" borderId="0"/>
    <xf numFmtId="0" fontId="24" fillId="0" borderId="0"/>
    <xf numFmtId="0" fontId="1" fillId="0" borderId="0"/>
    <xf numFmtId="0" fontId="68" fillId="0" borderId="0"/>
    <xf numFmtId="0" fontId="68" fillId="0" borderId="0"/>
    <xf numFmtId="0" fontId="68" fillId="0" borderId="0"/>
    <xf numFmtId="0" fontId="68" fillId="0" borderId="0"/>
    <xf numFmtId="0" fontId="68" fillId="0" borderId="0"/>
    <xf numFmtId="0" fontId="19" fillId="0" borderId="0"/>
    <xf numFmtId="0" fontId="24" fillId="0" borderId="0"/>
    <xf numFmtId="0" fontId="19" fillId="0" borderId="0"/>
    <xf numFmtId="0" fontId="68" fillId="0" borderId="0"/>
    <xf numFmtId="0" fontId="68" fillId="0" borderId="0"/>
    <xf numFmtId="0" fontId="68" fillId="0" borderId="0"/>
    <xf numFmtId="0" fontId="68" fillId="0" borderId="0"/>
    <xf numFmtId="0" fontId="68" fillId="0" borderId="0"/>
    <xf numFmtId="0" fontId="19" fillId="0" borderId="0"/>
    <xf numFmtId="0" fontId="68" fillId="0" borderId="0"/>
    <xf numFmtId="0" fontId="68" fillId="0" borderId="0"/>
    <xf numFmtId="0" fontId="68" fillId="0" borderId="0"/>
    <xf numFmtId="0" fontId="68" fillId="0" borderId="0"/>
    <xf numFmtId="0" fontId="24" fillId="0" borderId="0"/>
    <xf numFmtId="0" fontId="64" fillId="0" borderId="0"/>
    <xf numFmtId="0" fontId="65" fillId="0" borderId="0"/>
    <xf numFmtId="0" fontId="24" fillId="0" borderId="0"/>
    <xf numFmtId="0" fontId="19" fillId="0" borderId="0"/>
    <xf numFmtId="1" fontId="31" fillId="0" borderId="0">
      <alignment vertical="top" wrapText="1"/>
    </xf>
    <xf numFmtId="1" fontId="69" fillId="0" borderId="0" applyFill="0" applyBorder="0" applyProtection="0"/>
    <xf numFmtId="1" fontId="40" fillId="0" borderId="0" applyFont="0" applyFill="0" applyBorder="0" applyProtection="0">
      <alignment vertical="center"/>
    </xf>
    <xf numFmtId="1" fontId="39" fillId="0" borderId="0">
      <alignment horizontal="right" vertical="top"/>
    </xf>
    <xf numFmtId="0" fontId="68" fillId="0" borderId="0"/>
    <xf numFmtId="0" fontId="1" fillId="0" borderId="0"/>
    <xf numFmtId="0" fontId="70" fillId="0" borderId="0"/>
    <xf numFmtId="0" fontId="1" fillId="0" borderId="0"/>
    <xf numFmtId="0" fontId="70" fillId="0" borderId="0"/>
    <xf numFmtId="0" fontId="1" fillId="0" borderId="0"/>
    <xf numFmtId="0" fontId="71" fillId="0" borderId="0"/>
    <xf numFmtId="0" fontId="24"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1" fillId="0" borderId="0"/>
    <xf numFmtId="0" fontId="70" fillId="0" borderId="0"/>
    <xf numFmtId="0" fontId="70" fillId="0" borderId="0"/>
    <xf numFmtId="0" fontId="71" fillId="0" borderId="0"/>
    <xf numFmtId="0" fontId="70" fillId="0" borderId="0"/>
    <xf numFmtId="0" fontId="71" fillId="0" borderId="0"/>
    <xf numFmtId="0" fontId="1" fillId="0" borderId="0"/>
    <xf numFmtId="0" fontId="1" fillId="0" borderId="0"/>
    <xf numFmtId="0" fontId="1" fillId="0" borderId="0"/>
    <xf numFmtId="0" fontId="70" fillId="0" borderId="0"/>
    <xf numFmtId="0" fontId="36" fillId="0" borderId="0" applyNumberFormat="0" applyFill="0" applyBorder="0">
      <alignment vertical="top"/>
    </xf>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1" fillId="60" borderId="7"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4"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40" fillId="0" borderId="0">
      <alignment horizontal="left"/>
    </xf>
    <xf numFmtId="1" fontId="72" fillId="0" borderId="0" applyFill="0">
      <alignment horizontal="right" vertical="center"/>
    </xf>
    <xf numFmtId="0" fontId="10" fillId="51" borderId="4" applyNumberFormat="0" applyAlignment="0" applyProtection="0"/>
    <xf numFmtId="10" fontId="19" fillId="0" borderId="0" applyFont="0" applyFill="0" applyBorder="0" applyAlignment="0" applyProtection="0"/>
    <xf numFmtId="9" fontId="73"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38"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NumberFormat="0" applyFont="0" applyFill="0" applyBorder="0" applyAlignment="0" applyProtection="0"/>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34" fillId="54" borderId="0">
      <alignment horizontal="right"/>
    </xf>
    <xf numFmtId="0" fontId="74" fillId="53" borderId="0">
      <alignment horizontal="center"/>
    </xf>
    <xf numFmtId="0" fontId="32" fillId="59"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9" borderId="15">
      <alignment horizontal="left" vertical="top" wrapText="1"/>
    </xf>
    <xf numFmtId="0" fontId="32" fillId="59" borderId="15">
      <alignment horizontal="left" vertical="top" wrapText="1"/>
    </xf>
    <xf numFmtId="0" fontId="32" fillId="59" borderId="15">
      <alignment horizontal="left" vertical="top" wrapText="1"/>
    </xf>
    <xf numFmtId="0" fontId="75" fillId="59" borderId="28">
      <alignment horizontal="left" vertical="top" wrapText="1"/>
    </xf>
    <xf numFmtId="0" fontId="75" fillId="59"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9" borderId="28">
      <alignment horizontal="left" vertical="top" wrapText="1"/>
    </xf>
    <xf numFmtId="0" fontId="32" fillId="59"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9" borderId="29">
      <alignment horizontal="left" vertical="top" wrapText="1"/>
    </xf>
    <xf numFmtId="0" fontId="32" fillId="59" borderId="29">
      <alignment horizontal="left" vertical="top" wrapText="1"/>
    </xf>
    <xf numFmtId="0" fontId="32" fillId="59" borderId="28">
      <alignment horizontal="left" vertical="top"/>
    </xf>
    <xf numFmtId="0" fontId="32" fillId="59"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9" borderId="28">
      <alignment horizontal="left" vertical="top"/>
    </xf>
    <xf numFmtId="0" fontId="26" fillId="0" borderId="25">
      <alignment horizontal="center" vertical="center"/>
    </xf>
    <xf numFmtId="184" fontId="76" fillId="0" borderId="0" applyFill="0">
      <alignment horizontal="center" vertical="center"/>
    </xf>
    <xf numFmtId="0" fontId="28" fillId="0" borderId="0"/>
    <xf numFmtId="0" fontId="26" fillId="0" borderId="0"/>
    <xf numFmtId="167" fontId="77" fillId="0" borderId="0" applyNumberFormat="0" applyBorder="0" applyAlignment="0">
      <alignment horizontal="left" readingOrder="1"/>
    </xf>
    <xf numFmtId="0" fontId="78" fillId="22" borderId="0">
      <alignment horizontal="left"/>
    </xf>
    <xf numFmtId="0" fontId="61" fillId="22" borderId="0">
      <alignment horizontal="left" wrapText="1"/>
    </xf>
    <xf numFmtId="0" fontId="78" fillId="22" borderId="0">
      <alignment horizontal="left"/>
    </xf>
    <xf numFmtId="0" fontId="79" fillId="0" borderId="30"/>
    <xf numFmtId="0" fontId="80" fillId="0" borderId="30"/>
    <xf numFmtId="0" fontId="81" fillId="0" borderId="0"/>
    <xf numFmtId="0" fontId="82" fillId="0" borderId="0"/>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19" fillId="0" borderId="0"/>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33" fillId="54" borderId="0">
      <alignment horizontal="center"/>
    </xf>
    <xf numFmtId="0" fontId="83" fillId="0" borderId="0"/>
    <xf numFmtId="49" fontId="36" fillId="0" borderId="0" applyFill="0" applyBorder="0" applyProtection="0"/>
    <xf numFmtId="0" fontId="2" fillId="0" borderId="0" applyNumberFormat="0" applyFill="0" applyBorder="0" applyAlignment="0" applyProtection="0"/>
    <xf numFmtId="0" fontId="2" fillId="0" borderId="0" applyNumberFormat="0" applyFill="0" applyBorder="0" applyAlignment="0" applyProtection="0"/>
    <xf numFmtId="0" fontId="84" fillId="54" borderId="0"/>
    <xf numFmtId="0" fontId="78" fillId="22" borderId="0">
      <alignment horizontal="left"/>
    </xf>
    <xf numFmtId="0" fontId="85" fillId="0" borderId="0"/>
    <xf numFmtId="0" fontId="16" fillId="0" borderId="8" applyNumberFormat="0" applyFill="0" applyAlignment="0" applyProtection="0"/>
    <xf numFmtId="170" fontId="26" fillId="0" borderId="0" applyFont="0" applyFill="0" applyBorder="0" applyAlignment="0" applyProtection="0"/>
    <xf numFmtId="172" fontId="37" fillId="0" borderId="0" applyFont="0" applyFill="0" applyBorder="0" applyAlignment="0" applyProtection="0"/>
    <xf numFmtId="173" fontId="26" fillId="0" borderId="0" applyFont="0" applyFill="0" applyBorder="0" applyAlignment="0" applyProtection="0"/>
    <xf numFmtId="0" fontId="70" fillId="60" borderId="7" applyNumberFormat="0" applyFont="0" applyAlignment="0" applyProtection="0"/>
    <xf numFmtId="185" fontId="26" fillId="0" borderId="0" applyFont="0" applyFill="0" applyBorder="0" applyAlignment="0" applyProtection="0"/>
    <xf numFmtId="186" fontId="26" fillId="0" borderId="0" applyFont="0" applyFill="0" applyBorder="0" applyAlignment="0" applyProtection="0"/>
    <xf numFmtId="185" fontId="26" fillId="0" borderId="0" applyFont="0" applyFill="0" applyBorder="0" applyAlignment="0" applyProtection="0"/>
    <xf numFmtId="186" fontId="26" fillId="0" borderId="0" applyFont="0" applyFill="0" applyBorder="0" applyAlignment="0" applyProtection="0"/>
    <xf numFmtId="0" fontId="14" fillId="0" borderId="0" applyNumberFormat="0" applyFill="0" applyBorder="0" applyAlignment="0" applyProtection="0"/>
    <xf numFmtId="1" fontId="86" fillId="0" borderId="0">
      <alignment vertical="top" wrapText="1"/>
    </xf>
    <xf numFmtId="4" fontId="20" fillId="0" borderId="0" applyFont="0" applyFill="0" applyBorder="0" applyAlignment="0" applyProtection="0"/>
    <xf numFmtId="3" fontId="20" fillId="0" borderId="0" applyFont="0" applyFill="0" applyBorder="0" applyAlignment="0" applyProtection="0"/>
    <xf numFmtId="187" fontId="87" fillId="0" borderId="0" applyFont="0" applyFill="0" applyBorder="0" applyAlignment="0" applyProtection="0"/>
    <xf numFmtId="171" fontId="87" fillId="0" borderId="0" applyFont="0" applyFill="0" applyBorder="0" applyAlignment="0" applyProtection="0"/>
    <xf numFmtId="188" fontId="87" fillId="0" borderId="0" applyFont="0" applyFill="0" applyBorder="0" applyAlignment="0" applyProtection="0"/>
    <xf numFmtId="189" fontId="87" fillId="0" borderId="0" applyFont="0" applyFill="0" applyBorder="0" applyAlignment="0" applyProtection="0"/>
    <xf numFmtId="9" fontId="20" fillId="0" borderId="0" applyFont="0" applyFill="0" applyBorder="0" applyAlignment="0" applyProtection="0"/>
    <xf numFmtId="0" fontId="19" fillId="0" borderId="0"/>
    <xf numFmtId="0" fontId="20" fillId="0" borderId="0"/>
    <xf numFmtId="166" fontId="20" fillId="0" borderId="0" applyFont="0" applyFill="0" applyBorder="0" applyAlignment="0" applyProtection="0"/>
    <xf numFmtId="166" fontId="20" fillId="0" borderId="0" applyFont="0" applyFill="0" applyBorder="0" applyAlignment="0" applyProtection="0"/>
    <xf numFmtId="0" fontId="88" fillId="0" borderId="0">
      <alignment vertical="center"/>
    </xf>
    <xf numFmtId="0" fontId="89" fillId="0" borderId="0"/>
    <xf numFmtId="165" fontId="1" fillId="0" borderId="0" applyFont="0" applyFill="0" applyBorder="0" applyAlignment="0" applyProtection="0"/>
  </cellStyleXfs>
  <cellXfs count="136">
    <xf numFmtId="0" fontId="0" fillId="0" borderId="0" xfId="0"/>
    <xf numFmtId="0" fontId="22" fillId="65" borderId="0" xfId="0" applyFont="1" applyFill="1"/>
    <xf numFmtId="0" fontId="22" fillId="65" borderId="0" xfId="0" applyFont="1" applyFill="1" applyBorder="1"/>
    <xf numFmtId="0" fontId="19" fillId="65" borderId="0" xfId="0" applyNumberFormat="1" applyFont="1" applyFill="1" applyBorder="1" applyAlignment="1"/>
    <xf numFmtId="1" fontId="22" fillId="65" borderId="0" xfId="0" applyNumberFormat="1" applyFont="1" applyFill="1" applyAlignment="1">
      <alignment horizontal="center" vertical="center"/>
    </xf>
    <xf numFmtId="181" fontId="22" fillId="65" borderId="0" xfId="0" applyNumberFormat="1" applyFont="1" applyFill="1" applyBorder="1" applyAlignment="1">
      <alignment horizontal="center"/>
    </xf>
    <xf numFmtId="1" fontId="22" fillId="65" borderId="0" xfId="0" applyNumberFormat="1" applyFont="1" applyFill="1" applyBorder="1" applyAlignment="1">
      <alignment horizontal="center"/>
    </xf>
    <xf numFmtId="1" fontId="22" fillId="65" borderId="0" xfId="0" applyNumberFormat="1" applyFont="1" applyFill="1"/>
    <xf numFmtId="0" fontId="60" fillId="65" borderId="0" xfId="0" applyFont="1" applyFill="1" applyAlignment="1">
      <alignment vertical="center"/>
    </xf>
    <xf numFmtId="0" fontId="22" fillId="65" borderId="0" xfId="0" applyFont="1" applyFill="1" applyAlignment="1">
      <alignment horizontal="center" vertical="center"/>
    </xf>
    <xf numFmtId="0" fontId="22" fillId="65" borderId="0" xfId="0" applyFont="1" applyFill="1" applyBorder="1" applyAlignment="1">
      <alignment horizontal="center" vertical="center" wrapText="1"/>
    </xf>
    <xf numFmtId="190" fontId="22" fillId="65" borderId="0" xfId="0" applyNumberFormat="1" applyFont="1" applyFill="1"/>
    <xf numFmtId="0" fontId="22" fillId="65" borderId="0" xfId="0" applyFont="1" applyFill="1" applyBorder="1" applyAlignment="1">
      <alignment horizontal="right"/>
    </xf>
    <xf numFmtId="190" fontId="22" fillId="65" borderId="0" xfId="3191" applyNumberFormat="1" applyFont="1" applyFill="1" applyBorder="1" applyAlignment="1">
      <alignment horizontal="right"/>
    </xf>
    <xf numFmtId="0" fontId="22" fillId="65" borderId="0" xfId="0" applyFont="1" applyFill="1" applyAlignment="1">
      <alignment horizontal="right"/>
    </xf>
    <xf numFmtId="0" fontId="22" fillId="65" borderId="0" xfId="0" applyFont="1" applyFill="1" applyAlignment="1">
      <alignment horizontal="left" vertical="top"/>
    </xf>
    <xf numFmtId="0" fontId="19" fillId="65" borderId="0" xfId="0" applyFont="1" applyFill="1" applyBorder="1" applyAlignment="1">
      <alignment horizontal="center" vertical="center" wrapText="1"/>
    </xf>
    <xf numFmtId="0" fontId="22" fillId="65" borderId="0" xfId="0" applyFont="1" applyFill="1" applyBorder="1" applyAlignment="1">
      <alignment horizontal="right" vertical="center"/>
    </xf>
    <xf numFmtId="0" fontId="0" fillId="65" borderId="0" xfId="0" applyFill="1"/>
    <xf numFmtId="0" fontId="90" fillId="65" borderId="0" xfId="0" applyFont="1" applyFill="1"/>
    <xf numFmtId="190" fontId="22" fillId="65" borderId="0" xfId="3191" applyNumberFormat="1" applyFont="1" applyFill="1"/>
    <xf numFmtId="0" fontId="22" fillId="65" borderId="25" xfId="0" applyFont="1" applyFill="1" applyBorder="1" applyAlignment="1">
      <alignment horizontal="center"/>
    </xf>
    <xf numFmtId="0" fontId="0" fillId="65" borderId="0" xfId="0" applyFill="1" applyBorder="1"/>
    <xf numFmtId="0" fontId="91" fillId="65" borderId="0" xfId="0" applyFont="1" applyFill="1" applyBorder="1"/>
    <xf numFmtId="0" fontId="91" fillId="65" borderId="25" xfId="0" applyFont="1" applyFill="1" applyBorder="1" applyAlignment="1">
      <alignment horizontal="center" vertical="center" wrapText="1"/>
    </xf>
    <xf numFmtId="0" fontId="22" fillId="65" borderId="0" xfId="0" applyFont="1" applyFill="1" applyAlignment="1"/>
    <xf numFmtId="181" fontId="22" fillId="65" borderId="0" xfId="0" applyNumberFormat="1" applyFont="1" applyFill="1"/>
    <xf numFmtId="0" fontId="22" fillId="65" borderId="0" xfId="0" applyFont="1" applyFill="1" applyAlignment="1">
      <alignment horizontal="left" vertical="center"/>
    </xf>
    <xf numFmtId="0" fontId="92" fillId="65" borderId="0" xfId="0" applyFont="1" applyFill="1"/>
    <xf numFmtId="2" fontId="92" fillId="65" borderId="0" xfId="0" applyNumberFormat="1" applyFont="1" applyFill="1"/>
    <xf numFmtId="190" fontId="22" fillId="65" borderId="0" xfId="3191" applyNumberFormat="1" applyFont="1" applyFill="1" applyBorder="1"/>
    <xf numFmtId="0" fontId="92" fillId="65" borderId="0" xfId="0" applyFont="1" applyFill="1" applyBorder="1"/>
    <xf numFmtId="1" fontId="22" fillId="65" borderId="0" xfId="0" applyNumberFormat="1" applyFont="1" applyFill="1" applyBorder="1"/>
    <xf numFmtId="0" fontId="22" fillId="65" borderId="0" xfId="0" applyFont="1" applyFill="1" applyAlignment="1">
      <alignment horizontal="left"/>
    </xf>
    <xf numFmtId="0" fontId="22" fillId="65" borderId="25" xfId="0" applyFont="1" applyFill="1" applyBorder="1" applyAlignment="1">
      <alignment horizontal="center" vertical="center" wrapText="1"/>
    </xf>
    <xf numFmtId="0" fontId="66" fillId="65" borderId="0" xfId="0" applyFont="1" applyFill="1" applyBorder="1"/>
    <xf numFmtId="0" fontId="66" fillId="65" borderId="0" xfId="0" applyFont="1" applyFill="1"/>
    <xf numFmtId="0" fontId="22" fillId="65" borderId="0" xfId="0" applyFont="1" applyFill="1" applyAlignment="1">
      <alignment horizontal="center" vertical="center" wrapText="1"/>
    </xf>
    <xf numFmtId="181" fontId="22" fillId="65" borderId="0" xfId="0" applyNumberFormat="1" applyFont="1" applyFill="1" applyBorder="1"/>
    <xf numFmtId="191" fontId="22" fillId="65" borderId="0" xfId="3191" applyNumberFormat="1" applyFont="1" applyFill="1" applyBorder="1"/>
    <xf numFmtId="0" fontId="22" fillId="65" borderId="0" xfId="0" applyFont="1" applyFill="1" applyBorder="1" applyAlignment="1">
      <alignment horizontal="center"/>
    </xf>
    <xf numFmtId="0" fontId="22" fillId="65" borderId="32" xfId="0" applyFont="1" applyFill="1" applyBorder="1"/>
    <xf numFmtId="0" fontId="22" fillId="65" borderId="33" xfId="0" applyFont="1" applyFill="1" applyBorder="1"/>
    <xf numFmtId="0" fontId="22" fillId="65" borderId="34" xfId="0" applyFont="1" applyFill="1" applyBorder="1"/>
    <xf numFmtId="0" fontId="22" fillId="65" borderId="35" xfId="0" applyFont="1" applyFill="1" applyBorder="1"/>
    <xf numFmtId="0" fontId="22" fillId="65" borderId="36" xfId="0" applyFont="1" applyFill="1" applyBorder="1"/>
    <xf numFmtId="0" fontId="22" fillId="65" borderId="37" xfId="0" applyFont="1" applyFill="1" applyBorder="1"/>
    <xf numFmtId="0" fontId="22" fillId="65" borderId="38" xfId="0" applyFont="1" applyFill="1" applyBorder="1"/>
    <xf numFmtId="0" fontId="91" fillId="65" borderId="0" xfId="0" applyFont="1" applyFill="1" applyBorder="1" applyAlignment="1">
      <alignment horizontal="center" vertical="center" wrapText="1"/>
    </xf>
    <xf numFmtId="0" fontId="91" fillId="65" borderId="37" xfId="0" applyFont="1" applyFill="1" applyBorder="1" applyAlignment="1">
      <alignment horizontal="center" vertical="center" wrapText="1"/>
    </xf>
    <xf numFmtId="0" fontId="22" fillId="65" borderId="0" xfId="0" applyFont="1" applyFill="1" applyAlignment="1">
      <alignment horizontal="left" vertical="center"/>
    </xf>
    <xf numFmtId="0" fontId="96" fillId="65" borderId="0" xfId="0" applyNumberFormat="1" applyFont="1" applyFill="1" applyBorder="1" applyAlignment="1"/>
    <xf numFmtId="0" fontId="97" fillId="65" borderId="0" xfId="0" applyFont="1" applyFill="1" applyBorder="1"/>
    <xf numFmtId="0" fontId="96" fillId="65" borderId="0" xfId="0" applyFont="1" applyFill="1"/>
    <xf numFmtId="190" fontId="96" fillId="65" borderId="0" xfId="3191" applyNumberFormat="1" applyFont="1" applyFill="1"/>
    <xf numFmtId="181" fontId="96" fillId="65" borderId="0" xfId="0" applyNumberFormat="1" applyFont="1" applyFill="1"/>
    <xf numFmtId="0" fontId="96" fillId="65" borderId="0" xfId="0" applyFont="1" applyFill="1" applyBorder="1"/>
    <xf numFmtId="190" fontId="96" fillId="65" borderId="0" xfId="3191" applyNumberFormat="1" applyFont="1" applyFill="1" applyBorder="1"/>
    <xf numFmtId="191" fontId="96" fillId="65" borderId="0" xfId="3191" applyNumberFormat="1" applyFont="1" applyFill="1" applyBorder="1"/>
    <xf numFmtId="1" fontId="96" fillId="65" borderId="0" xfId="0" applyNumberFormat="1" applyFont="1" applyFill="1" applyBorder="1"/>
    <xf numFmtId="0" fontId="19" fillId="65" borderId="25" xfId="0" applyFont="1" applyFill="1" applyBorder="1" applyAlignment="1">
      <alignment horizontal="center" vertical="center" wrapText="1"/>
    </xf>
    <xf numFmtId="1" fontId="96" fillId="65" borderId="0" xfId="0" applyNumberFormat="1" applyFont="1" applyFill="1" applyAlignment="1">
      <alignment horizontal="center" vertical="center"/>
    </xf>
    <xf numFmtId="181" fontId="96" fillId="65" borderId="0" xfId="0" applyNumberFormat="1" applyFont="1" applyFill="1" applyBorder="1" applyAlignment="1">
      <alignment horizontal="center"/>
    </xf>
    <xf numFmtId="1" fontId="96" fillId="65" borderId="0" xfId="0" applyNumberFormat="1" applyFont="1" applyFill="1" applyBorder="1" applyAlignment="1">
      <alignment horizontal="center"/>
    </xf>
    <xf numFmtId="0" fontId="96" fillId="65" borderId="0" xfId="0" applyFont="1" applyFill="1" applyAlignment="1">
      <alignment horizontal="center" vertical="center"/>
    </xf>
    <xf numFmtId="1" fontId="96" fillId="65" borderId="0" xfId="0" applyNumberFormat="1" applyFont="1" applyFill="1"/>
    <xf numFmtId="0" fontId="98" fillId="65" borderId="0" xfId="0" applyFont="1" applyFill="1"/>
    <xf numFmtId="190" fontId="98" fillId="65" borderId="0" xfId="3191" applyNumberFormat="1" applyFont="1" applyFill="1"/>
    <xf numFmtId="181" fontId="98" fillId="65" borderId="0" xfId="0" applyNumberFormat="1" applyFont="1" applyFill="1"/>
    <xf numFmtId="0" fontId="98" fillId="65" borderId="0" xfId="0" applyFont="1" applyFill="1" applyBorder="1"/>
    <xf numFmtId="190" fontId="98" fillId="65" borderId="0" xfId="3191" applyNumberFormat="1" applyFont="1" applyFill="1" applyBorder="1"/>
    <xf numFmtId="1" fontId="98" fillId="65" borderId="0" xfId="0" applyNumberFormat="1" applyFont="1" applyFill="1" applyBorder="1"/>
    <xf numFmtId="0" fontId="22" fillId="65" borderId="25" xfId="0" applyFont="1" applyFill="1" applyBorder="1" applyAlignment="1">
      <alignment wrapText="1"/>
    </xf>
    <xf numFmtId="0" fontId="98" fillId="65" borderId="0" xfId="0" applyNumberFormat="1" applyFont="1" applyFill="1" applyBorder="1" applyAlignment="1"/>
    <xf numFmtId="1" fontId="98" fillId="65" borderId="0" xfId="0" applyNumberFormat="1" applyFont="1" applyFill="1" applyAlignment="1">
      <alignment horizontal="center" vertical="center"/>
    </xf>
    <xf numFmtId="181" fontId="98" fillId="65" borderId="0" xfId="0" applyNumberFormat="1" applyFont="1" applyFill="1" applyBorder="1" applyAlignment="1">
      <alignment horizontal="center"/>
    </xf>
    <xf numFmtId="1" fontId="98" fillId="65" borderId="0" xfId="0" applyNumberFormat="1" applyFont="1" applyFill="1" applyBorder="1" applyAlignment="1">
      <alignment horizontal="center"/>
    </xf>
    <xf numFmtId="1" fontId="98" fillId="65" borderId="0" xfId="0" applyNumberFormat="1" applyFont="1" applyFill="1"/>
    <xf numFmtId="0" fontId="22" fillId="65" borderId="0" xfId="0" applyFont="1" applyFill="1" applyAlignment="1">
      <alignment horizontal="left"/>
    </xf>
    <xf numFmtId="0" fontId="22" fillId="65" borderId="0" xfId="0" applyFont="1" applyFill="1" applyAlignment="1">
      <alignment horizontal="left" vertical="center"/>
    </xf>
    <xf numFmtId="0" fontId="99" fillId="65" borderId="0" xfId="0" applyFont="1" applyFill="1"/>
    <xf numFmtId="1" fontId="92" fillId="65" borderId="0" xfId="0" applyNumberFormat="1" applyFont="1" applyFill="1"/>
    <xf numFmtId="0" fontId="100" fillId="65" borderId="0" xfId="0" applyFont="1" applyFill="1"/>
    <xf numFmtId="0" fontId="101" fillId="65" borderId="0" xfId="0" applyFont="1" applyFill="1"/>
    <xf numFmtId="0" fontId="100" fillId="65" borderId="25" xfId="0" applyFont="1" applyFill="1" applyBorder="1" applyAlignment="1">
      <alignment wrapText="1"/>
    </xf>
    <xf numFmtId="0" fontId="100" fillId="65" borderId="0" xfId="0" applyFont="1" applyFill="1" applyAlignment="1">
      <alignment horizontal="center" vertical="center"/>
    </xf>
    <xf numFmtId="190" fontId="96" fillId="65" borderId="0" xfId="3191" applyNumberFormat="1" applyFont="1" applyFill="1" applyBorder="1" applyAlignment="1">
      <alignment horizontal="right"/>
    </xf>
    <xf numFmtId="0" fontId="99" fillId="65" borderId="0" xfId="0" applyFont="1" applyFill="1" applyAlignment="1">
      <alignment horizontal="center" vertical="center"/>
    </xf>
    <xf numFmtId="0" fontId="99" fillId="65" borderId="0" xfId="0" applyFont="1" applyFill="1" applyBorder="1" applyAlignment="1">
      <alignment horizontal="center"/>
    </xf>
    <xf numFmtId="0" fontId="99" fillId="65" borderId="0" xfId="0" applyFont="1" applyFill="1" applyBorder="1" applyAlignment="1">
      <alignment horizontal="center" vertical="center"/>
    </xf>
    <xf numFmtId="0" fontId="103" fillId="65" borderId="25" xfId="0" applyFont="1" applyFill="1" applyBorder="1" applyAlignment="1">
      <alignment horizontal="center"/>
    </xf>
    <xf numFmtId="0" fontId="100" fillId="65" borderId="25" xfId="0" applyFont="1" applyFill="1" applyBorder="1" applyAlignment="1">
      <alignment horizontal="left" vertical="center" wrapText="1"/>
    </xf>
    <xf numFmtId="0" fontId="22" fillId="65" borderId="0" xfId="0" applyFont="1" applyFill="1" applyAlignment="1">
      <alignment horizontal="left" vertical="center"/>
    </xf>
    <xf numFmtId="0" fontId="100" fillId="65" borderId="0" xfId="0" applyFont="1" applyFill="1" applyAlignment="1"/>
    <xf numFmtId="0" fontId="100" fillId="65" borderId="0" xfId="0" applyNumberFormat="1" applyFont="1" applyFill="1" applyBorder="1" applyAlignment="1"/>
    <xf numFmtId="0" fontId="101" fillId="65" borderId="0" xfId="0" applyFont="1" applyFill="1" applyAlignment="1">
      <alignment vertical="center"/>
    </xf>
    <xf numFmtId="0" fontId="22" fillId="65" borderId="0" xfId="0" applyFont="1" applyFill="1" applyBorder="1" applyAlignment="1">
      <alignment horizontal="left" vertical="center"/>
    </xf>
    <xf numFmtId="0" fontId="99" fillId="65" borderId="0" xfId="0" applyFont="1" applyFill="1" applyAlignment="1">
      <alignment horizontal="left" vertical="center"/>
    </xf>
    <xf numFmtId="0" fontId="22" fillId="65" borderId="0" xfId="0" applyFont="1" applyFill="1" applyAlignment="1">
      <alignment horizontal="right" vertical="center"/>
    </xf>
    <xf numFmtId="0" fontId="22" fillId="65" borderId="0" xfId="0" applyFont="1" applyFill="1" applyBorder="1" applyAlignment="1">
      <alignment horizontal="left" vertical="top" wrapText="1"/>
    </xf>
    <xf numFmtId="0" fontId="22" fillId="65" borderId="0" xfId="0" applyFont="1" applyFill="1" applyBorder="1" applyAlignment="1">
      <alignment horizontal="left" vertical="top"/>
    </xf>
    <xf numFmtId="0" fontId="96" fillId="65" borderId="0" xfId="0" applyFont="1" applyFill="1" applyAlignment="1">
      <alignment horizontal="right" vertical="center"/>
    </xf>
    <xf numFmtId="0" fontId="22" fillId="65" borderId="25" xfId="0" applyFont="1" applyFill="1" applyBorder="1" applyAlignment="1">
      <alignment horizontal="right" vertical="center" wrapText="1"/>
    </xf>
    <xf numFmtId="190" fontId="22" fillId="65" borderId="0" xfId="3191" applyNumberFormat="1" applyFont="1" applyFill="1" applyBorder="1" applyAlignment="1">
      <alignment horizontal="right" vertical="top"/>
    </xf>
    <xf numFmtId="190" fontId="96" fillId="65" borderId="0" xfId="3191" applyNumberFormat="1" applyFont="1" applyFill="1" applyBorder="1" applyAlignment="1">
      <alignment horizontal="right" vertical="top"/>
    </xf>
    <xf numFmtId="0" fontId="19" fillId="65" borderId="0" xfId="0" applyNumberFormat="1" applyFont="1" applyFill="1" applyBorder="1" applyAlignment="1">
      <alignment horizontal="left"/>
    </xf>
    <xf numFmtId="0" fontId="96" fillId="65" borderId="0" xfId="0" applyNumberFormat="1" applyFont="1" applyFill="1" applyBorder="1" applyAlignment="1">
      <alignment horizontal="left"/>
    </xf>
    <xf numFmtId="0" fontId="100" fillId="65" borderId="25" xfId="0" applyFont="1" applyFill="1" applyBorder="1" applyAlignment="1">
      <alignment horizontal="center"/>
    </xf>
    <xf numFmtId="0" fontId="99" fillId="65" borderId="0" xfId="0" applyFont="1" applyFill="1" applyBorder="1" applyAlignment="1">
      <alignment horizontal="right"/>
    </xf>
    <xf numFmtId="0" fontId="104" fillId="65" borderId="0" xfId="0" applyFont="1" applyFill="1"/>
    <xf numFmtId="0" fontId="19" fillId="65" borderId="0" xfId="0" applyFont="1" applyFill="1" applyAlignment="1">
      <alignment horizontal="right" vertical="center"/>
    </xf>
    <xf numFmtId="190" fontId="19" fillId="65" borderId="0" xfId="3191" applyNumberFormat="1" applyFont="1" applyFill="1" applyBorder="1" applyAlignment="1">
      <alignment horizontal="right" vertical="top"/>
    </xf>
    <xf numFmtId="0" fontId="100" fillId="65" borderId="31" xfId="0" applyFont="1" applyFill="1" applyBorder="1"/>
    <xf numFmtId="0" fontId="22" fillId="65" borderId="0" xfId="0" applyNumberFormat="1" applyFont="1" applyFill="1" applyBorder="1" applyAlignment="1"/>
    <xf numFmtId="0" fontId="22" fillId="65" borderId="0" xfId="0" applyFont="1" applyFill="1" applyAlignment="1">
      <alignment horizontal="left"/>
    </xf>
    <xf numFmtId="0" fontId="19" fillId="65" borderId="0" xfId="0" applyFont="1" applyFill="1" applyBorder="1" applyAlignment="1">
      <alignment horizontal="right" vertical="center"/>
    </xf>
    <xf numFmtId="0" fontId="106" fillId="65" borderId="0" xfId="0" applyFont="1" applyFill="1" applyBorder="1"/>
    <xf numFmtId="0" fontId="22" fillId="65" borderId="0" xfId="0" applyNumberFormat="1" applyFont="1" applyFill="1" applyBorder="1" applyAlignment="1">
      <alignment horizontal="left"/>
    </xf>
    <xf numFmtId="1" fontId="100" fillId="65" borderId="0" xfId="0" applyNumberFormat="1" applyFont="1" applyFill="1"/>
    <xf numFmtId="0" fontId="94" fillId="65" borderId="34" xfId="0" applyFont="1" applyFill="1" applyBorder="1" applyAlignment="1">
      <alignment horizontal="center"/>
    </xf>
    <xf numFmtId="0" fontId="94" fillId="65" borderId="0" xfId="0" applyFont="1" applyFill="1" applyBorder="1" applyAlignment="1">
      <alignment horizontal="center"/>
    </xf>
    <xf numFmtId="0" fontId="94" fillId="65" borderId="35" xfId="0" applyFont="1" applyFill="1" applyBorder="1" applyAlignment="1">
      <alignment horizontal="center"/>
    </xf>
    <xf numFmtId="0" fontId="22" fillId="65" borderId="34" xfId="0" applyFont="1" applyFill="1" applyBorder="1" applyAlignment="1">
      <alignment horizontal="left" vertical="center" wrapText="1"/>
    </xf>
    <xf numFmtId="0" fontId="22" fillId="65" borderId="0" xfId="0" applyFont="1" applyFill="1" applyBorder="1" applyAlignment="1">
      <alignment horizontal="left" vertical="center" wrapText="1"/>
    </xf>
    <xf numFmtId="0" fontId="22" fillId="65" borderId="35" xfId="0" applyFont="1" applyFill="1" applyBorder="1" applyAlignment="1">
      <alignment horizontal="left" vertical="center" wrapText="1"/>
    </xf>
    <xf numFmtId="0" fontId="90" fillId="65" borderId="34" xfId="0" applyFont="1" applyFill="1" applyBorder="1" applyAlignment="1">
      <alignment horizontal="left"/>
    </xf>
    <xf numFmtId="0" fontId="90" fillId="65" borderId="0" xfId="0" applyFont="1" applyFill="1" applyBorder="1" applyAlignment="1">
      <alignment horizontal="left"/>
    </xf>
    <xf numFmtId="0" fontId="90" fillId="65" borderId="35" xfId="0" applyFont="1" applyFill="1" applyBorder="1" applyAlignment="1">
      <alignment horizontal="left"/>
    </xf>
    <xf numFmtId="0" fontId="93" fillId="42" borderId="34" xfId="0" applyFont="1" applyFill="1" applyBorder="1" applyAlignment="1">
      <alignment horizontal="center" vertical="center"/>
    </xf>
    <xf numFmtId="0" fontId="93" fillId="42" borderId="0" xfId="0" applyFont="1" applyFill="1" applyBorder="1" applyAlignment="1">
      <alignment horizontal="center" vertical="center"/>
    </xf>
    <xf numFmtId="0" fontId="93" fillId="42" borderId="35" xfId="0" applyFont="1" applyFill="1" applyBorder="1" applyAlignment="1">
      <alignment horizontal="center" vertical="center"/>
    </xf>
    <xf numFmtId="0" fontId="95" fillId="65" borderId="34" xfId="0" applyFont="1" applyFill="1" applyBorder="1" applyAlignment="1">
      <alignment horizontal="left"/>
    </xf>
    <xf numFmtId="0" fontId="95" fillId="65" borderId="0" xfId="0" applyFont="1" applyFill="1" applyBorder="1" applyAlignment="1">
      <alignment horizontal="left"/>
    </xf>
    <xf numFmtId="0" fontId="22" fillId="65" borderId="0" xfId="0" applyFont="1" applyFill="1" applyAlignment="1">
      <alignment horizontal="left" vertical="center"/>
    </xf>
    <xf numFmtId="0" fontId="19" fillId="65" borderId="0" xfId="0" applyFont="1" applyFill="1"/>
    <xf numFmtId="1" fontId="19" fillId="65" borderId="0" xfId="0" applyNumberFormat="1" applyFont="1" applyFill="1"/>
  </cellXfs>
  <cellStyles count="3192">
    <cellStyle name="?? 2" xfId="1"/>
    <cellStyle name="?? 5" xfId="2"/>
    <cellStyle name="???" xfId="3"/>
    <cellStyle name="????" xfId="4"/>
    <cellStyle name="????0" xfId="5"/>
    <cellStyle name="???0" xfId="6"/>
    <cellStyle name="??_???????eigo ? " xfId="7"/>
    <cellStyle name="20 % - Aksentti1 2" xfId="8"/>
    <cellStyle name="20 % - Aksentti1 2 2" xfId="9"/>
    <cellStyle name="20 % - Aksentti1 2 2 2" xfId="10"/>
    <cellStyle name="20 % - Aksentti1 2 2_age théoriq, nbe d'années Eur" xfId="11"/>
    <cellStyle name="20 % - Aksentti1 2 3" xfId="12"/>
    <cellStyle name="20 % - Aksentti1 2_age théoriq, nbe d'années Eur" xfId="13"/>
    <cellStyle name="20 % - Aksentti2 2" xfId="14"/>
    <cellStyle name="20 % - Aksentti2 2 2" xfId="15"/>
    <cellStyle name="20 % - Aksentti2 2 2 2" xfId="16"/>
    <cellStyle name="20 % - Aksentti2 2 2_age théoriq, nbe d'années Eur" xfId="17"/>
    <cellStyle name="20 % - Aksentti2 2 3" xfId="18"/>
    <cellStyle name="20 % - Aksentti2 2_age théoriq, nbe d'années Eur" xfId="19"/>
    <cellStyle name="20 % - Aksentti3 2" xfId="20"/>
    <cellStyle name="20 % - Aksentti3 2 2" xfId="21"/>
    <cellStyle name="20 % - Aksentti3 2 2 2" xfId="22"/>
    <cellStyle name="20 % - Aksentti3 2 2_age théoriq, nbe d'années Eur" xfId="23"/>
    <cellStyle name="20 % - Aksentti3 2 3" xfId="24"/>
    <cellStyle name="20 % - Aksentti3 2_age théoriq, nbe d'années Eur" xfId="25"/>
    <cellStyle name="20 % - Aksentti4 2" xfId="26"/>
    <cellStyle name="20 % - Aksentti4 2 2" xfId="27"/>
    <cellStyle name="20 % - Aksentti4 2 2 2" xfId="28"/>
    <cellStyle name="20 % - Aksentti4 2 2_age théoriq, nbe d'années Eur" xfId="29"/>
    <cellStyle name="20 % - Aksentti4 2 3" xfId="30"/>
    <cellStyle name="20 % - Aksentti4 2_age théoriq, nbe d'années Eur" xfId="31"/>
    <cellStyle name="20 % - Aksentti5 2" xfId="32"/>
    <cellStyle name="20 % - Aksentti5 2 2" xfId="33"/>
    <cellStyle name="20 % - Aksentti5 2 2 2" xfId="34"/>
    <cellStyle name="20 % - Aksentti5 2 2_age théoriq, nbe d'années Eur" xfId="35"/>
    <cellStyle name="20 % - Aksentti5 2 3" xfId="36"/>
    <cellStyle name="20 % - Aksentti5 2_age théoriq, nbe d'années Eur" xfId="37"/>
    <cellStyle name="20 % - Aksentti6 2" xfId="38"/>
    <cellStyle name="20 % - Aksentti6 2 2" xfId="39"/>
    <cellStyle name="20 % - Aksentti6 2 2 2" xfId="40"/>
    <cellStyle name="20 % - Aksentti6 2 2_age théoriq, nbe d'années Eur" xfId="41"/>
    <cellStyle name="20 % - Aksentti6 2 3" xfId="42"/>
    <cellStyle name="20 % - Aksentti6 2_age théoriq, nbe d'années Eur" xfId="43"/>
    <cellStyle name="20% - Accent1 2" xfId="44"/>
    <cellStyle name="20% - Accent1 2 2" xfId="45"/>
    <cellStyle name="20% - Accent1 2_age théoriq, nbe d'années Eur" xfId="46"/>
    <cellStyle name="20% - Accent2 2" xfId="47"/>
    <cellStyle name="20% - Accent2 2 2" xfId="48"/>
    <cellStyle name="20% - Accent2 2_age théoriq, nbe d'années Eur" xfId="49"/>
    <cellStyle name="20% - Accent3 2" xfId="50"/>
    <cellStyle name="20% - Accent3 2 2" xfId="51"/>
    <cellStyle name="20% - Accent3 2_age théoriq, nbe d'années Eur" xfId="52"/>
    <cellStyle name="20% - Accent4 2" xfId="53"/>
    <cellStyle name="20% - Accent4 2 2" xfId="54"/>
    <cellStyle name="20% - Accent4 2_age théoriq, nbe d'années Eur" xfId="55"/>
    <cellStyle name="20% - Accent5 2" xfId="56"/>
    <cellStyle name="20% - Accent5 2 2" xfId="57"/>
    <cellStyle name="20% - Accent5 2_age théoriq, nbe d'années Eur" xfId="58"/>
    <cellStyle name="20% - Accent6 2" xfId="59"/>
    <cellStyle name="20% - Accent6 2 2" xfId="60"/>
    <cellStyle name="20% - Accent6 2_age théoriq, nbe d'années Eur" xfId="61"/>
    <cellStyle name="40 % - Aksentti1 2" xfId="62"/>
    <cellStyle name="40 % - Aksentti1 2 2" xfId="63"/>
    <cellStyle name="40 % - Aksentti1 2 2 2" xfId="64"/>
    <cellStyle name="40 % - Aksentti1 2 2_age théoriq, nbe d'années Eur" xfId="65"/>
    <cellStyle name="40 % - Aksentti1 2 3" xfId="66"/>
    <cellStyle name="40 % - Aksentti1 2_age théoriq, nbe d'années Eur" xfId="67"/>
    <cellStyle name="40 % - Aksentti2 2" xfId="68"/>
    <cellStyle name="40 % - Aksentti2 2 2" xfId="69"/>
    <cellStyle name="40 % - Aksentti2 2 2 2" xfId="70"/>
    <cellStyle name="40 % - Aksentti2 2 2_age théoriq, nbe d'années Eur" xfId="71"/>
    <cellStyle name="40 % - Aksentti2 2 3" xfId="72"/>
    <cellStyle name="40 % - Aksentti2 2_age théoriq, nbe d'années Eur" xfId="73"/>
    <cellStyle name="40 % - Aksentti3 2" xfId="74"/>
    <cellStyle name="40 % - Aksentti3 2 2" xfId="75"/>
    <cellStyle name="40 % - Aksentti3 2 2 2" xfId="76"/>
    <cellStyle name="40 % - Aksentti3 2 2_age théoriq, nbe d'années Eur" xfId="77"/>
    <cellStyle name="40 % - Aksentti3 2 3" xfId="78"/>
    <cellStyle name="40 % - Aksentti3 2_age théoriq, nbe d'années Eur" xfId="79"/>
    <cellStyle name="40 % - Aksentti4 2" xfId="80"/>
    <cellStyle name="40 % - Aksentti4 2 2" xfId="81"/>
    <cellStyle name="40 % - Aksentti4 2 2 2" xfId="82"/>
    <cellStyle name="40 % - Aksentti4 2 2_age théoriq, nbe d'années Eur" xfId="83"/>
    <cellStyle name="40 % - Aksentti4 2 3" xfId="84"/>
    <cellStyle name="40 % - Aksentti4 2_age théoriq, nbe d'années Eur" xfId="85"/>
    <cellStyle name="40 % - Aksentti5 2" xfId="86"/>
    <cellStyle name="40 % - Aksentti5 2 2" xfId="87"/>
    <cellStyle name="40 % - Aksentti5 2 2 2" xfId="88"/>
    <cellStyle name="40 % - Aksentti5 2 2_age théoriq, nbe d'années Eur" xfId="89"/>
    <cellStyle name="40 % - Aksentti5 2 3" xfId="90"/>
    <cellStyle name="40 % - Aksentti5 2_age théoriq, nbe d'années Eur" xfId="91"/>
    <cellStyle name="40 % - Aksentti6 2" xfId="92"/>
    <cellStyle name="40 % - Aksentti6 2 2" xfId="93"/>
    <cellStyle name="40 % - Aksentti6 2 2 2" xfId="94"/>
    <cellStyle name="40 % - Aksentti6 2 2_age théoriq, nbe d'années Eur" xfId="95"/>
    <cellStyle name="40 % - Aksentti6 2 3" xfId="96"/>
    <cellStyle name="40 % - Aksentti6 2_age théoriq, nbe d'années Eur" xfId="97"/>
    <cellStyle name="40% - Accent1 2" xfId="98"/>
    <cellStyle name="40% - Accent1 2 2" xfId="99"/>
    <cellStyle name="40% - Accent1 2_age théoriq, nbe d'années Eur" xfId="100"/>
    <cellStyle name="40% - Accent2 2" xfId="101"/>
    <cellStyle name="40% - Accent2 2 2" xfId="102"/>
    <cellStyle name="40% - Accent2 2_age théoriq, nbe d'années Eur" xfId="103"/>
    <cellStyle name="40% - Accent3 2" xfId="104"/>
    <cellStyle name="40% - Accent3 2 2" xfId="105"/>
    <cellStyle name="40% - Accent3 2_age théoriq, nbe d'années Eur" xfId="106"/>
    <cellStyle name="40% - Accent4 2" xfId="107"/>
    <cellStyle name="40% - Accent4 2 2" xfId="108"/>
    <cellStyle name="40% - Accent4 2_age théoriq, nbe d'années Eur" xfId="109"/>
    <cellStyle name="40% - Accent5 2" xfId="110"/>
    <cellStyle name="40% - Accent5 2 2" xfId="111"/>
    <cellStyle name="40% - Accent5 2_age théoriq, nbe d'années Eur" xfId="112"/>
    <cellStyle name="40% - Accent6 2" xfId="113"/>
    <cellStyle name="40% - Accent6 2 2" xfId="114"/>
    <cellStyle name="40% - Accent6 2_age théoriq, nbe d'années Eur" xfId="115"/>
    <cellStyle name="60% - Accent1 2" xfId="116"/>
    <cellStyle name="60% - Accent1 3" xfId="117"/>
    <cellStyle name="60% - Accent2 2" xfId="118"/>
    <cellStyle name="60% - Accent2 3" xfId="119"/>
    <cellStyle name="60% - Accent3 2" xfId="120"/>
    <cellStyle name="60% - Accent4 2" xfId="121"/>
    <cellStyle name="60% - Accent5 2" xfId="122"/>
    <cellStyle name="60% - Accent6 2" xfId="123"/>
    <cellStyle name="Accent1 2" xfId="124"/>
    <cellStyle name="Accent2 2" xfId="125"/>
    <cellStyle name="Accent3 2" xfId="126"/>
    <cellStyle name="Accent4 2" xfId="127"/>
    <cellStyle name="Accent5 2" xfId="128"/>
    <cellStyle name="Accent6 2" xfId="129"/>
    <cellStyle name="annee semestre" xfId="130"/>
    <cellStyle name="annee semestre 2" xfId="131"/>
    <cellStyle name="annee semestre 2 2" xfId="132"/>
    <cellStyle name="annee semestre 2 2 2" xfId="133"/>
    <cellStyle name="annee semestre 2 3" xfId="134"/>
    <cellStyle name="annee semestre 2_age théoriq, nbe d'années Eur" xfId="135"/>
    <cellStyle name="annee semestre 3" xfId="136"/>
    <cellStyle name="annee semestre 3 2" xfId="137"/>
    <cellStyle name="annee semestre 4" xfId="138"/>
    <cellStyle name="annee semestre_age théoriq, nbe d'années Eur" xfId="139"/>
    <cellStyle name="Bad 2" xfId="140"/>
    <cellStyle name="BenchMark_Header" xfId="141"/>
    <cellStyle name="bin" xfId="142"/>
    <cellStyle name="bin 10" xfId="143"/>
    <cellStyle name="bin 2" xfId="144"/>
    <cellStyle name="bin 2 2" xfId="145"/>
    <cellStyle name="bin 2_age théoriq, nbe d'années Eur" xfId="146"/>
    <cellStyle name="bin 3" xfId="147"/>
    <cellStyle name="bin 3 2" xfId="148"/>
    <cellStyle name="bin 3_age théoriq, nbe d'années Eur" xfId="149"/>
    <cellStyle name="bin 4" xfId="150"/>
    <cellStyle name="bin 4 2" xfId="151"/>
    <cellStyle name="bin 4_age théoriq, nbe d'années Eur" xfId="152"/>
    <cellStyle name="bin 5" xfId="153"/>
    <cellStyle name="bin 5 2" xfId="154"/>
    <cellStyle name="bin 5_age théoriq, nbe d'années Eur" xfId="155"/>
    <cellStyle name="bin 6" xfId="156"/>
    <cellStyle name="bin 6 2" xfId="157"/>
    <cellStyle name="bin 6_age théoriq, nbe d'années Eur" xfId="158"/>
    <cellStyle name="bin 7" xfId="159"/>
    <cellStyle name="bin 7 2" xfId="160"/>
    <cellStyle name="bin 7_age théoriq, nbe d'années Eur" xfId="161"/>
    <cellStyle name="bin 8" xfId="162"/>
    <cellStyle name="bin 8 2" xfId="163"/>
    <cellStyle name="bin 8_age théoriq, nbe d'années Eur" xfId="164"/>
    <cellStyle name="bin 9" xfId="165"/>
    <cellStyle name="bin 9 2" xfId="166"/>
    <cellStyle name="bin 9_age théoriq, nbe d'années Eur" xfId="167"/>
    <cellStyle name="bin_age théoriq, nbe d'années Eur" xfId="168"/>
    <cellStyle name="blue" xfId="169"/>
    <cellStyle name="blue 2" xfId="170"/>
    <cellStyle name="Ç¥ÁØ_ENRL2" xfId="171"/>
    <cellStyle name="caché" xfId="172"/>
    <cellStyle name="Calculation 2" xfId="173"/>
    <cellStyle name="cell" xfId="174"/>
    <cellStyle name="cell 10" xfId="175"/>
    <cellStyle name="cell 10 2" xfId="176"/>
    <cellStyle name="cell 11" xfId="177"/>
    <cellStyle name="cell 13 2" xfId="178"/>
    <cellStyle name="cell 13 2 2" xfId="179"/>
    <cellStyle name="cell 13 3" xfId="180"/>
    <cellStyle name="cell 13 3 2" xfId="181"/>
    <cellStyle name="cell 2" xfId="182"/>
    <cellStyle name="cell 2 2" xfId="183"/>
    <cellStyle name="cell 2 2 2" xfId="184"/>
    <cellStyle name="cell 2 2_age théoriq, nbe d'années Eur" xfId="185"/>
    <cellStyle name="cell 2 3" xfId="186"/>
    <cellStyle name="cell 2_age théoriq, nbe d'années Eur" xfId="187"/>
    <cellStyle name="cell 3" xfId="188"/>
    <cellStyle name="cell 3 2" xfId="189"/>
    <cellStyle name="cell 3 2 2" xfId="190"/>
    <cellStyle name="cell 3 2 2 2" xfId="191"/>
    <cellStyle name="cell 3 2 2 2 2" xfId="192"/>
    <cellStyle name="cell 3 2 2 2 2 2" xfId="193"/>
    <cellStyle name="cell 3 2 2 2 3" xfId="194"/>
    <cellStyle name="cell 3 2 2 3" xfId="195"/>
    <cellStyle name="cell 3 2 3" xfId="196"/>
    <cellStyle name="cell 3 3" xfId="197"/>
    <cellStyle name="cell 3 3 2" xfId="198"/>
    <cellStyle name="cell 3 3 2 2" xfId="199"/>
    <cellStyle name="cell 3 3 3" xfId="200"/>
    <cellStyle name="cell 3 4" xfId="201"/>
    <cellStyle name="cell 3 4 2" xfId="202"/>
    <cellStyle name="cell 3 5" xfId="203"/>
    <cellStyle name="cell 4" xfId="204"/>
    <cellStyle name="cell 4 2" xfId="205"/>
    <cellStyle name="cell 4 2 2" xfId="206"/>
    <cellStyle name="cell 4 3" xfId="207"/>
    <cellStyle name="cell 5" xfId="208"/>
    <cellStyle name="cell 5 2" xfId="209"/>
    <cellStyle name="cell 5 2 2" xfId="210"/>
    <cellStyle name="cell 5 2 2 2" xfId="211"/>
    <cellStyle name="cell 5 2 3" xfId="212"/>
    <cellStyle name="cell 5 3" xfId="213"/>
    <cellStyle name="cell 5 3 2" xfId="214"/>
    <cellStyle name="cell 5 4" xfId="215"/>
    <cellStyle name="cell 6" xfId="216"/>
    <cellStyle name="cell 6 2" xfId="217"/>
    <cellStyle name="cell 6 2 2" xfId="218"/>
    <cellStyle name="cell 6 2 2 2" xfId="219"/>
    <cellStyle name="cell 6 2 3" xfId="220"/>
    <cellStyle name="cell 6 3" xfId="221"/>
    <cellStyle name="cell 7" xfId="222"/>
    <cellStyle name="cell 7 2" xfId="223"/>
    <cellStyle name="cell 7 2 2" xfId="224"/>
    <cellStyle name="cell 7 3" xfId="225"/>
    <cellStyle name="cell 8" xfId="226"/>
    <cellStyle name="cell 8 2" xfId="227"/>
    <cellStyle name="cell 8 2 2" xfId="228"/>
    <cellStyle name="cell 8 2 2 2" xfId="229"/>
    <cellStyle name="cell 8 2 3" xfId="230"/>
    <cellStyle name="cell 8 3" xfId="231"/>
    <cellStyle name="cell 9" xfId="232"/>
    <cellStyle name="cell 9 2" xfId="233"/>
    <cellStyle name="cell 9 2 2" xfId="234"/>
    <cellStyle name="cell 9 3" xfId="235"/>
    <cellStyle name="cell_06entr" xfId="236"/>
    <cellStyle name="Check Cell 2" xfId="237"/>
    <cellStyle name="Code additions" xfId="238"/>
    <cellStyle name="Code additions 2" xfId="239"/>
    <cellStyle name="Code additions 2 2" xfId="240"/>
    <cellStyle name="Code additions 2 3" xfId="241"/>
    <cellStyle name="Code additions 3" xfId="242"/>
    <cellStyle name="Code additions 4" xfId="243"/>
    <cellStyle name="Code additions_age théoriq, nbe d'années Eur" xfId="244"/>
    <cellStyle name="Col&amp;RowHeadings" xfId="245"/>
    <cellStyle name="ColCodes" xfId="246"/>
    <cellStyle name="ColTitles" xfId="247"/>
    <cellStyle name="ColTitles 10" xfId="248"/>
    <cellStyle name="ColTitles 10 2" xfId="249"/>
    <cellStyle name="ColTitles 11" xfId="250"/>
    <cellStyle name="ColTitles 11 2" xfId="251"/>
    <cellStyle name="ColTitles 12" xfId="252"/>
    <cellStyle name="ColTitles 12 2" xfId="253"/>
    <cellStyle name="ColTitles 13" xfId="254"/>
    <cellStyle name="ColTitles 13 2" xfId="255"/>
    <cellStyle name="ColTitles 14" xfId="256"/>
    <cellStyle name="ColTitles 14 2" xfId="257"/>
    <cellStyle name="ColTitles 15" xfId="258"/>
    <cellStyle name="ColTitles 15 2" xfId="259"/>
    <cellStyle name="ColTitles 16" xfId="260"/>
    <cellStyle name="ColTitles 16 2" xfId="261"/>
    <cellStyle name="ColTitles 17" xfId="262"/>
    <cellStyle name="ColTitles 18" xfId="263"/>
    <cellStyle name="ColTitles 2" xfId="264"/>
    <cellStyle name="ColTitles 2 2" xfId="265"/>
    <cellStyle name="ColTitles 3" xfId="266"/>
    <cellStyle name="ColTitles 3 2" xfId="267"/>
    <cellStyle name="ColTitles 4" xfId="268"/>
    <cellStyle name="ColTitles 4 2" xfId="269"/>
    <cellStyle name="ColTitles 5" xfId="270"/>
    <cellStyle name="ColTitles 5 2" xfId="271"/>
    <cellStyle name="ColTitles 6" xfId="272"/>
    <cellStyle name="ColTitles 6 2" xfId="273"/>
    <cellStyle name="ColTitles 7" xfId="274"/>
    <cellStyle name="ColTitles 7 2" xfId="275"/>
    <cellStyle name="ColTitles 8" xfId="276"/>
    <cellStyle name="ColTitles 8 2" xfId="277"/>
    <cellStyle name="ColTitles 9" xfId="278"/>
    <cellStyle name="ColTitles 9 2" xfId="279"/>
    <cellStyle name="column" xfId="280"/>
    <cellStyle name="Comma  [1]" xfId="281"/>
    <cellStyle name="Comma  [1] 2" xfId="282"/>
    <cellStyle name="Comma [0] 2" xfId="283"/>
    <cellStyle name="Comma [0] 2 2" xfId="284"/>
    <cellStyle name="Comma [0] 3" xfId="285"/>
    <cellStyle name="Comma [1]" xfId="286"/>
    <cellStyle name="Comma 2" xfId="287"/>
    <cellStyle name="Comma 2 2" xfId="288"/>
    <cellStyle name="Comma 2 2 2" xfId="289"/>
    <cellStyle name="Comma 2 2 3" xfId="290"/>
    <cellStyle name="Comma 2 3" xfId="291"/>
    <cellStyle name="Comma 2 3 2" xfId="292"/>
    <cellStyle name="Comma 2 4" xfId="293"/>
    <cellStyle name="Comma 3" xfId="294"/>
    <cellStyle name="Comma 3 2" xfId="295"/>
    <cellStyle name="Comma 3 2 2" xfId="296"/>
    <cellStyle name="Comma 3 3" xfId="297"/>
    <cellStyle name="Comma 4" xfId="298"/>
    <cellStyle name="Comma 4 2" xfId="299"/>
    <cellStyle name="Comma 5" xfId="300"/>
    <cellStyle name="Comma 5 2" xfId="301"/>
    <cellStyle name="Comma 6" xfId="302"/>
    <cellStyle name="Comma 6 2" xfId="303"/>
    <cellStyle name="Comma 6 2 2" xfId="304"/>
    <cellStyle name="Comma 6 3" xfId="305"/>
    <cellStyle name="Comma 7" xfId="306"/>
    <cellStyle name="Comma 7 2" xfId="307"/>
    <cellStyle name="Comma 7 2 2" xfId="308"/>
    <cellStyle name="Comma 7 3" xfId="309"/>
    <cellStyle name="Comma 8" xfId="310"/>
    <cellStyle name="Comma 9" xfId="311"/>
    <cellStyle name="Comma(0)" xfId="312"/>
    <cellStyle name="comma(1)" xfId="313"/>
    <cellStyle name="Comma(3)" xfId="314"/>
    <cellStyle name="Comma[0]" xfId="315"/>
    <cellStyle name="Comma[1]" xfId="316"/>
    <cellStyle name="Comma[2]__" xfId="317"/>
    <cellStyle name="Comma[3]" xfId="318"/>
    <cellStyle name="Comma0" xfId="319"/>
    <cellStyle name="Countries" xfId="320"/>
    <cellStyle name="Currency [0] 2" xfId="321"/>
    <cellStyle name="Currency [0] 3" xfId="322"/>
    <cellStyle name="Currency 2" xfId="323"/>
    <cellStyle name="Currency 3" xfId="324"/>
    <cellStyle name="Currency0" xfId="325"/>
    <cellStyle name="DataEntryCells" xfId="326"/>
    <cellStyle name="DataEntryCells 2" xfId="327"/>
    <cellStyle name="DataEntryCells 2 2" xfId="328"/>
    <cellStyle name="DataEntryCells 2 2 2" xfId="329"/>
    <cellStyle name="DataEntryCells 2 3" xfId="330"/>
    <cellStyle name="DataEntryCells 2_08pers" xfId="331"/>
    <cellStyle name="DataEntryCells 3" xfId="332"/>
    <cellStyle name="DataEntryCells 3 2" xfId="333"/>
    <cellStyle name="DataEntryCells 3 3" xfId="334"/>
    <cellStyle name="DataEntryCells 4" xfId="335"/>
    <cellStyle name="DataEntryCells 5" xfId="336"/>
    <cellStyle name="DataEntryCells_05entr" xfId="337"/>
    <cellStyle name="Date" xfId="338"/>
    <cellStyle name="Dezimal [0]_DIAGRAM" xfId="339"/>
    <cellStyle name="Dezimal_DIAGRAM" xfId="340"/>
    <cellStyle name="Didier" xfId="341"/>
    <cellStyle name="Didier - Title" xfId="342"/>
    <cellStyle name="Didier subtitles" xfId="343"/>
    <cellStyle name="données" xfId="344"/>
    <cellStyle name="donnéesbord" xfId="345"/>
    <cellStyle name="donnéesbord 2" xfId="346"/>
    <cellStyle name="donnéesbord 2 2" xfId="347"/>
    <cellStyle name="donnéesbord_age théoriq, nbe d'années Eur" xfId="348"/>
    <cellStyle name="ErrRpt_DataEntryCells" xfId="349"/>
    <cellStyle name="ErrRpt-DataEntryCells" xfId="350"/>
    <cellStyle name="ErrRpt-DataEntryCells 2" xfId="351"/>
    <cellStyle name="ErrRpt-DataEntryCells 2 2" xfId="352"/>
    <cellStyle name="ErrRpt-DataEntryCells 2 2 2" xfId="353"/>
    <cellStyle name="ErrRpt-DataEntryCells 2 2 3" xfId="354"/>
    <cellStyle name="ErrRpt-DataEntryCells 2 3" xfId="355"/>
    <cellStyle name="ErrRpt-DataEntryCells 2 4" xfId="356"/>
    <cellStyle name="ErrRpt-DataEntryCells 2_age théoriq, nbe d'années Eur" xfId="357"/>
    <cellStyle name="ErrRpt-DataEntryCells 3" xfId="358"/>
    <cellStyle name="ErrRpt-DataEntryCells 3 2" xfId="359"/>
    <cellStyle name="ErrRpt-DataEntryCells 3 3" xfId="360"/>
    <cellStyle name="ErrRpt-DataEntryCells 4" xfId="361"/>
    <cellStyle name="ErrRpt-DataEntryCells 5" xfId="362"/>
    <cellStyle name="ErrRpt-DataEntryCells_age théoriq, nbe d'années Eur" xfId="363"/>
    <cellStyle name="ErrRpt-GreyBackground" xfId="364"/>
    <cellStyle name="ErrRpt-GreyBackground 2" xfId="365"/>
    <cellStyle name="Explanatory Text 2" xfId="366"/>
    <cellStyle name="Fixed" xfId="367"/>
    <cellStyle name="formula" xfId="368"/>
    <cellStyle name="formula 2" xfId="369"/>
    <cellStyle name="formula 2 2" xfId="370"/>
    <cellStyle name="formula 2 2 2" xfId="371"/>
    <cellStyle name="formula 2 2 3" xfId="372"/>
    <cellStyle name="formula 2 3" xfId="373"/>
    <cellStyle name="formula 2 4" xfId="374"/>
    <cellStyle name="formula 2_age théoriq, nbe d'années Eur" xfId="375"/>
    <cellStyle name="formula 3" xfId="376"/>
    <cellStyle name="formula 3 2" xfId="377"/>
    <cellStyle name="formula 3 3" xfId="378"/>
    <cellStyle name="formula 4" xfId="379"/>
    <cellStyle name="formula 5" xfId="380"/>
    <cellStyle name="formula_age théoriq, nbe d'années Eur" xfId="381"/>
    <cellStyle name="gap" xfId="382"/>
    <cellStyle name="gap 2" xfId="383"/>
    <cellStyle name="gap 2 2" xfId="384"/>
    <cellStyle name="gap 2 2 2" xfId="385"/>
    <cellStyle name="gap 3" xfId="386"/>
    <cellStyle name="gap 3 2" xfId="387"/>
    <cellStyle name="Good 2" xfId="388"/>
    <cellStyle name="Grey" xfId="389"/>
    <cellStyle name="GreyBackground" xfId="390"/>
    <cellStyle name="GreyBackground 2" xfId="391"/>
    <cellStyle name="GreyBackground 2 2" xfId="392"/>
    <cellStyle name="GreyBackground 2 3" xfId="393"/>
    <cellStyle name="GreyBackground 2_08pers" xfId="394"/>
    <cellStyle name="GreyBackground 3" xfId="395"/>
    <cellStyle name="GreyBackground 4" xfId="396"/>
    <cellStyle name="GreyBackground 5" xfId="397"/>
    <cellStyle name="GreyBackground_00enrl" xfId="398"/>
    <cellStyle name="Head_8_Cent" xfId="399"/>
    <cellStyle name="Header1" xfId="400"/>
    <cellStyle name="Header1 2" xfId="401"/>
    <cellStyle name="Header2" xfId="402"/>
    <cellStyle name="Header2 2" xfId="403"/>
    <cellStyle name="Header2 2 2" xfId="404"/>
    <cellStyle name="Header2 3" xfId="405"/>
    <cellStyle name="Header2_age théoriq, nbe d'années Eur" xfId="406"/>
    <cellStyle name="Heading 1 2" xfId="407"/>
    <cellStyle name="Heading 1 3" xfId="408"/>
    <cellStyle name="Heading 2 2" xfId="409"/>
    <cellStyle name="Heading 2 2 2" xfId="410"/>
    <cellStyle name="Heading 2 2_age théoriq, nbe d'années Eur" xfId="411"/>
    <cellStyle name="Heading 2 3" xfId="412"/>
    <cellStyle name="Heading 2 3 2" xfId="413"/>
    <cellStyle name="Heading 2 3_age théoriq, nbe d'années Eur" xfId="414"/>
    <cellStyle name="Heading 3 2" xfId="415"/>
    <cellStyle name="Heading 4 2" xfId="416"/>
    <cellStyle name="Heading1" xfId="417"/>
    <cellStyle name="Heading2" xfId="418"/>
    <cellStyle name="Hipervínculo" xfId="419"/>
    <cellStyle name="Hipervínculo visitado" xfId="420"/>
    <cellStyle name="Huomautus 2" xfId="421"/>
    <cellStyle name="Huomautus 2 2" xfId="422"/>
    <cellStyle name="Huomautus 2_age théoriq, nbe d'années Eur" xfId="423"/>
    <cellStyle name="Huomautus 3" xfId="424"/>
    <cellStyle name="Huomautus 3 2" xfId="425"/>
    <cellStyle name="Huomautus 3_age théoriq, nbe d'années Eur" xfId="426"/>
    <cellStyle name="Hyperlink 2" xfId="427"/>
    <cellStyle name="Hyperlink 3" xfId="428"/>
    <cellStyle name="Hyperlink 4" xfId="429"/>
    <cellStyle name="Hyperlink 5" xfId="430"/>
    <cellStyle name="Input [yellow]" xfId="431"/>
    <cellStyle name="Input [yellow] 2" xfId="432"/>
    <cellStyle name="Input [yellow] 3" xfId="433"/>
    <cellStyle name="Input 2" xfId="434"/>
    <cellStyle name="ISC" xfId="435"/>
    <cellStyle name="ISC 10" xfId="436"/>
    <cellStyle name="ISC 2" xfId="437"/>
    <cellStyle name="ISC 3" xfId="438"/>
    <cellStyle name="ISC 4" xfId="439"/>
    <cellStyle name="ISC 5" xfId="440"/>
    <cellStyle name="ISC 6" xfId="441"/>
    <cellStyle name="ISC 7" xfId="442"/>
    <cellStyle name="ISC 8" xfId="443"/>
    <cellStyle name="ISC 9" xfId="444"/>
    <cellStyle name="isced" xfId="445"/>
    <cellStyle name="isced 2" xfId="446"/>
    <cellStyle name="isced 2 2" xfId="447"/>
    <cellStyle name="isced 2 2 2" xfId="448"/>
    <cellStyle name="isced 2 2 3" xfId="449"/>
    <cellStyle name="isced 2 3" xfId="450"/>
    <cellStyle name="isced 2 4" xfId="451"/>
    <cellStyle name="isced 2_age théoriq, nbe d'années Eur" xfId="452"/>
    <cellStyle name="isced 3" xfId="453"/>
    <cellStyle name="isced 3 2" xfId="454"/>
    <cellStyle name="isced 3 3" xfId="455"/>
    <cellStyle name="isced 4" xfId="456"/>
    <cellStyle name="isced 5" xfId="457"/>
    <cellStyle name="ISCED Titles" xfId="458"/>
    <cellStyle name="isced_05enrl_REVISED_2" xfId="459"/>
    <cellStyle name="level1a" xfId="460"/>
    <cellStyle name="level1a 10" xfId="461"/>
    <cellStyle name="level1a 10 2" xfId="462"/>
    <cellStyle name="level1a 11" xfId="463"/>
    <cellStyle name="level1a 2" xfId="464"/>
    <cellStyle name="level1a 2 2" xfId="465"/>
    <cellStyle name="level1a 2 2 2" xfId="466"/>
    <cellStyle name="level1a 2 2 2 2" xfId="467"/>
    <cellStyle name="level1a 2 2 2 2 2" xfId="468"/>
    <cellStyle name="level1a 2 2 2 2 2 2" xfId="469"/>
    <cellStyle name="level1a 2 2 2 2 2 2 2" xfId="470"/>
    <cellStyle name="level1a 2 2 2 2 2 3" xfId="471"/>
    <cellStyle name="level1a 2 2 2 2 2_age théoriq, nbe d'années Eur" xfId="472"/>
    <cellStyle name="level1a 2 2 2 2 3" xfId="473"/>
    <cellStyle name="level1a 2 2 2 2_age théoriq, nbe d'années Eur" xfId="474"/>
    <cellStyle name="level1a 2 2 2 3" xfId="475"/>
    <cellStyle name="level1a 2 2 2 3 2" xfId="476"/>
    <cellStyle name="level1a 2 2 2 3 2 2" xfId="477"/>
    <cellStyle name="level1a 2 2 2 3 2 2 2" xfId="478"/>
    <cellStyle name="level1a 2 2 2 3 2 3" xfId="479"/>
    <cellStyle name="level1a 2 2 2 3 2_age théoriq, nbe d'années Eur" xfId="480"/>
    <cellStyle name="level1a 2 2 2 3 3" xfId="481"/>
    <cellStyle name="level1a 2 2 2 3_age théoriq, nbe d'années Eur" xfId="482"/>
    <cellStyle name="level1a 2 2 2 4" xfId="483"/>
    <cellStyle name="level1a 2 2 2 4 2" xfId="484"/>
    <cellStyle name="level1a 2 2 2 4 2 2" xfId="485"/>
    <cellStyle name="level1a 2 2 2 4 3" xfId="486"/>
    <cellStyle name="level1a 2 2 2 4_age théoriq, nbe d'années Eur" xfId="487"/>
    <cellStyle name="level1a 2 2 2 5" xfId="488"/>
    <cellStyle name="level1a 2 2 2_age théoriq, nbe d'années Eur" xfId="489"/>
    <cellStyle name="level1a 2 2 3" xfId="490"/>
    <cellStyle name="level1a 2 2 3 2" xfId="491"/>
    <cellStyle name="level1a 2 2 3 2 2" xfId="492"/>
    <cellStyle name="level1a 2 2 3 2 2 2" xfId="493"/>
    <cellStyle name="level1a 2 2 3 2 2 2 2" xfId="494"/>
    <cellStyle name="level1a 2 2 3 2 2 3" xfId="495"/>
    <cellStyle name="level1a 2 2 3 2 2_age théoriq, nbe d'années Eur" xfId="496"/>
    <cellStyle name="level1a 2 2 3 2 3" xfId="497"/>
    <cellStyle name="level1a 2 2 3 2_age théoriq, nbe d'années Eur" xfId="498"/>
    <cellStyle name="level1a 2 2 3 3" xfId="499"/>
    <cellStyle name="level1a 2 2 3 3 2" xfId="500"/>
    <cellStyle name="level1a 2 2 3 3 2 2" xfId="501"/>
    <cellStyle name="level1a 2 2 3 3 2 2 2" xfId="502"/>
    <cellStyle name="level1a 2 2 3 3 2 3" xfId="503"/>
    <cellStyle name="level1a 2 2 3 3 2_age théoriq, nbe d'années Eur" xfId="504"/>
    <cellStyle name="level1a 2 2 3 3 3" xfId="505"/>
    <cellStyle name="level1a 2 2 3 3_age théoriq, nbe d'années Eur" xfId="506"/>
    <cellStyle name="level1a 2 2 3 4" xfId="507"/>
    <cellStyle name="level1a 2 2 3 4 2" xfId="508"/>
    <cellStyle name="level1a 2 2 3 4 2 2" xfId="509"/>
    <cellStyle name="level1a 2 2 3 4 3" xfId="510"/>
    <cellStyle name="level1a 2 2 3 4_age théoriq, nbe d'années Eur" xfId="511"/>
    <cellStyle name="level1a 2 2 3 5" xfId="512"/>
    <cellStyle name="level1a 2 2 3_age théoriq, nbe d'années Eur" xfId="513"/>
    <cellStyle name="level1a 2 2 4" xfId="514"/>
    <cellStyle name="level1a 2 2 4 2" xfId="515"/>
    <cellStyle name="level1a 2 2 4 2 2" xfId="516"/>
    <cellStyle name="level1a 2 2 4 2 2 2" xfId="517"/>
    <cellStyle name="level1a 2 2 4 2 3" xfId="518"/>
    <cellStyle name="level1a 2 2 4 2_age théoriq, nbe d'années Eur" xfId="519"/>
    <cellStyle name="level1a 2 2 4 3" xfId="520"/>
    <cellStyle name="level1a 2 2 4_age théoriq, nbe d'années Eur" xfId="521"/>
    <cellStyle name="level1a 2 2 5" xfId="522"/>
    <cellStyle name="level1a 2 2 5 2" xfId="523"/>
    <cellStyle name="level1a 2 2 5 2 2" xfId="524"/>
    <cellStyle name="level1a 2 2 5 2 2 2" xfId="525"/>
    <cellStyle name="level1a 2 2 5 2 3" xfId="526"/>
    <cellStyle name="level1a 2 2 5 2_age théoriq, nbe d'années Eur" xfId="527"/>
    <cellStyle name="level1a 2 2 5 3" xfId="528"/>
    <cellStyle name="level1a 2 2 5_age théoriq, nbe d'années Eur" xfId="529"/>
    <cellStyle name="level1a 2 2 6" xfId="530"/>
    <cellStyle name="level1a 2 2 6 2" xfId="531"/>
    <cellStyle name="level1a 2 2 6 2 2" xfId="532"/>
    <cellStyle name="level1a 2 2 6 3" xfId="533"/>
    <cellStyle name="level1a 2 2 6_age théoriq, nbe d'années Eur" xfId="534"/>
    <cellStyle name="level1a 2 2 7" xfId="535"/>
    <cellStyle name="level1a 2 2_age théoriq, nbe d'années Eur" xfId="536"/>
    <cellStyle name="level1a 2 3" xfId="537"/>
    <cellStyle name="level1a 2 3 2" xfId="538"/>
    <cellStyle name="level1a 2 3 2 2" xfId="539"/>
    <cellStyle name="level1a 2 3 2 2 2" xfId="540"/>
    <cellStyle name="level1a 2 3 2 2 2 2" xfId="541"/>
    <cellStyle name="level1a 2 3 2 2 2 2 2" xfId="542"/>
    <cellStyle name="level1a 2 3 2 2 2 3" xfId="543"/>
    <cellStyle name="level1a 2 3 2 2 2_age théoriq, nbe d'années Eur" xfId="544"/>
    <cellStyle name="level1a 2 3 2 2 3" xfId="545"/>
    <cellStyle name="level1a 2 3 2 2_age théoriq, nbe d'années Eur" xfId="546"/>
    <cellStyle name="level1a 2 3 2 3" xfId="547"/>
    <cellStyle name="level1a 2 3 2 3 2" xfId="548"/>
    <cellStyle name="level1a 2 3 2 3 2 2" xfId="549"/>
    <cellStyle name="level1a 2 3 2 3 2 2 2" xfId="550"/>
    <cellStyle name="level1a 2 3 2 3 2 3" xfId="551"/>
    <cellStyle name="level1a 2 3 2 3 2_age théoriq, nbe d'années Eur" xfId="552"/>
    <cellStyle name="level1a 2 3 2 3 3" xfId="553"/>
    <cellStyle name="level1a 2 3 2 3_age théoriq, nbe d'années Eur" xfId="554"/>
    <cellStyle name="level1a 2 3 2 4" xfId="555"/>
    <cellStyle name="level1a 2 3 2 4 2" xfId="556"/>
    <cellStyle name="level1a 2 3 2 4 2 2" xfId="557"/>
    <cellStyle name="level1a 2 3 2 4 3" xfId="558"/>
    <cellStyle name="level1a 2 3 2 4_age théoriq, nbe d'années Eur" xfId="559"/>
    <cellStyle name="level1a 2 3 2 5" xfId="560"/>
    <cellStyle name="level1a 2 3 2_age théoriq, nbe d'années Eur" xfId="561"/>
    <cellStyle name="level1a 2 3 3" xfId="562"/>
    <cellStyle name="level1a 2 3 3 2" xfId="563"/>
    <cellStyle name="level1a 2 3 3 2 2" xfId="564"/>
    <cellStyle name="level1a 2 3 3 2 2 2" xfId="565"/>
    <cellStyle name="level1a 2 3 3 2 3" xfId="566"/>
    <cellStyle name="level1a 2 3 3 2_age théoriq, nbe d'années Eur" xfId="567"/>
    <cellStyle name="level1a 2 3 3 3" xfId="568"/>
    <cellStyle name="level1a 2 3 3_age théoriq, nbe d'années Eur" xfId="569"/>
    <cellStyle name="level1a 2 3 4" xfId="570"/>
    <cellStyle name="level1a 2 3 4 2" xfId="571"/>
    <cellStyle name="level1a 2 3 4 2 2" xfId="572"/>
    <cellStyle name="level1a 2 3 4 2 2 2" xfId="573"/>
    <cellStyle name="level1a 2 3 4 2 3" xfId="574"/>
    <cellStyle name="level1a 2 3 4 2_age théoriq, nbe d'années Eur" xfId="575"/>
    <cellStyle name="level1a 2 3 4 3" xfId="576"/>
    <cellStyle name="level1a 2 3 4_age théoriq, nbe d'années Eur" xfId="577"/>
    <cellStyle name="level1a 2 3 5" xfId="578"/>
    <cellStyle name="level1a 2 3 5 2" xfId="579"/>
    <cellStyle name="level1a 2 3 5 2 2" xfId="580"/>
    <cellStyle name="level1a 2 3 5 3" xfId="581"/>
    <cellStyle name="level1a 2 3 5_age théoriq, nbe d'années Eur" xfId="582"/>
    <cellStyle name="level1a 2 3 6" xfId="583"/>
    <cellStyle name="level1a 2 3_age théoriq, nbe d'années Eur" xfId="584"/>
    <cellStyle name="level1a 2 4" xfId="585"/>
    <cellStyle name="level1a 2 4 2" xfId="586"/>
    <cellStyle name="level1a 2 4 2 2" xfId="587"/>
    <cellStyle name="level1a 2 4 2 2 2" xfId="588"/>
    <cellStyle name="level1a 2 4 2 2 2 2" xfId="589"/>
    <cellStyle name="level1a 2 4 2 2 3" xfId="590"/>
    <cellStyle name="level1a 2 4 2 2_age théoriq, nbe d'années Eur" xfId="591"/>
    <cellStyle name="level1a 2 4 2 3" xfId="592"/>
    <cellStyle name="level1a 2 4 2_age théoriq, nbe d'années Eur" xfId="593"/>
    <cellStyle name="level1a 2 4 3" xfId="594"/>
    <cellStyle name="level1a 2 4 3 2" xfId="595"/>
    <cellStyle name="level1a 2 4 3 2 2" xfId="596"/>
    <cellStyle name="level1a 2 4 3 2 2 2" xfId="597"/>
    <cellStyle name="level1a 2 4 3 2 3" xfId="598"/>
    <cellStyle name="level1a 2 4 3 2_age théoriq, nbe d'années Eur" xfId="599"/>
    <cellStyle name="level1a 2 4 3 3" xfId="600"/>
    <cellStyle name="level1a 2 4 3_age théoriq, nbe d'années Eur" xfId="601"/>
    <cellStyle name="level1a 2 4 4" xfId="602"/>
    <cellStyle name="level1a 2 4 4 2" xfId="603"/>
    <cellStyle name="level1a 2 4 4 2 2" xfId="604"/>
    <cellStyle name="level1a 2 4 4 3" xfId="605"/>
    <cellStyle name="level1a 2 4 4_age théoriq, nbe d'années Eur" xfId="606"/>
    <cellStyle name="level1a 2 4 5" xfId="607"/>
    <cellStyle name="level1a 2 4_age théoriq, nbe d'années Eur" xfId="608"/>
    <cellStyle name="level1a 2 5" xfId="609"/>
    <cellStyle name="level1a 2 5 2" xfId="610"/>
    <cellStyle name="level1a 2 5 2 2" xfId="611"/>
    <cellStyle name="level1a 2 5 2 2 2" xfId="612"/>
    <cellStyle name="level1a 2 5 2 3" xfId="613"/>
    <cellStyle name="level1a 2 5 2_age théoriq, nbe d'années Eur" xfId="614"/>
    <cellStyle name="level1a 2 5 3" xfId="615"/>
    <cellStyle name="level1a 2 5_age théoriq, nbe d'années Eur" xfId="616"/>
    <cellStyle name="level1a 2 6" xfId="617"/>
    <cellStyle name="level1a 2 6 2" xfId="618"/>
    <cellStyle name="level1a 2 6 2 2" xfId="619"/>
    <cellStyle name="level1a 2 6 2 2 2" xfId="620"/>
    <cellStyle name="level1a 2 6 2 3" xfId="621"/>
    <cellStyle name="level1a 2 6 2_age théoriq, nbe d'années Eur" xfId="622"/>
    <cellStyle name="level1a 2 6 3" xfId="623"/>
    <cellStyle name="level1a 2 6_age théoriq, nbe d'années Eur" xfId="624"/>
    <cellStyle name="level1a 2 7" xfId="625"/>
    <cellStyle name="level1a 2 7 2" xfId="626"/>
    <cellStyle name="level1a 2 7 2 2" xfId="627"/>
    <cellStyle name="level1a 2 7 3" xfId="628"/>
    <cellStyle name="level1a 2 7_age théoriq, nbe d'années Eur" xfId="629"/>
    <cellStyle name="level1a 2 8" xfId="630"/>
    <cellStyle name="level1a 2 8 2" xfId="631"/>
    <cellStyle name="level1a 2 9" xfId="632"/>
    <cellStyle name="level1a 2_age théoriq, nbe d'années Eur" xfId="633"/>
    <cellStyle name="level1a 3" xfId="634"/>
    <cellStyle name="level1a 3 2" xfId="635"/>
    <cellStyle name="level1a 3 2 2" xfId="636"/>
    <cellStyle name="level1a 3 2 2 2" xfId="637"/>
    <cellStyle name="level1a 3 2 2 2 2" xfId="638"/>
    <cellStyle name="level1a 3 2 2 2 2 2" xfId="639"/>
    <cellStyle name="level1a 3 2 2 2 2 2 2" xfId="640"/>
    <cellStyle name="level1a 3 2 2 2 2 3" xfId="641"/>
    <cellStyle name="level1a 3 2 2 2 2_age théoriq, nbe d'années Eur" xfId="642"/>
    <cellStyle name="level1a 3 2 2 2 3" xfId="643"/>
    <cellStyle name="level1a 3 2 2 2_age théoriq, nbe d'années Eur" xfId="644"/>
    <cellStyle name="level1a 3 2 2 3" xfId="645"/>
    <cellStyle name="level1a 3 2 2 3 2" xfId="646"/>
    <cellStyle name="level1a 3 2 2 3 2 2" xfId="647"/>
    <cellStyle name="level1a 3 2 2 3 2 2 2" xfId="648"/>
    <cellStyle name="level1a 3 2 2 3 2 3" xfId="649"/>
    <cellStyle name="level1a 3 2 2 3 2_age théoriq, nbe d'années Eur" xfId="650"/>
    <cellStyle name="level1a 3 2 2 3 3" xfId="651"/>
    <cellStyle name="level1a 3 2 2 3_age théoriq, nbe d'années Eur" xfId="652"/>
    <cellStyle name="level1a 3 2 2 4" xfId="653"/>
    <cellStyle name="level1a 3 2 2 4 2" xfId="654"/>
    <cellStyle name="level1a 3 2 2 4 2 2" xfId="655"/>
    <cellStyle name="level1a 3 2 2 4 3" xfId="656"/>
    <cellStyle name="level1a 3 2 2 4_age théoriq, nbe d'années Eur" xfId="657"/>
    <cellStyle name="level1a 3 2 2 5" xfId="658"/>
    <cellStyle name="level1a 3 2 2_age théoriq, nbe d'années Eur" xfId="659"/>
    <cellStyle name="level1a 3 2 3" xfId="660"/>
    <cellStyle name="level1a 3 2 3 2" xfId="661"/>
    <cellStyle name="level1a 3 2 3 2 2" xfId="662"/>
    <cellStyle name="level1a 3 2 3 2 2 2" xfId="663"/>
    <cellStyle name="level1a 3 2 3 2 2 2 2" xfId="664"/>
    <cellStyle name="level1a 3 2 3 2 2 3" xfId="665"/>
    <cellStyle name="level1a 3 2 3 2 2_age théoriq, nbe d'années Eur" xfId="666"/>
    <cellStyle name="level1a 3 2 3 2 3" xfId="667"/>
    <cellStyle name="level1a 3 2 3 2_age théoriq, nbe d'années Eur" xfId="668"/>
    <cellStyle name="level1a 3 2 3 3" xfId="669"/>
    <cellStyle name="level1a 3 2 3 3 2" xfId="670"/>
    <cellStyle name="level1a 3 2 3 3 2 2" xfId="671"/>
    <cellStyle name="level1a 3 2 3 3 2 2 2" xfId="672"/>
    <cellStyle name="level1a 3 2 3 3 2 3" xfId="673"/>
    <cellStyle name="level1a 3 2 3 3 2_age théoriq, nbe d'années Eur" xfId="674"/>
    <cellStyle name="level1a 3 2 3 3 3" xfId="675"/>
    <cellStyle name="level1a 3 2 3 3_age théoriq, nbe d'années Eur" xfId="676"/>
    <cellStyle name="level1a 3 2 3 4" xfId="677"/>
    <cellStyle name="level1a 3 2 3 4 2" xfId="678"/>
    <cellStyle name="level1a 3 2 3 4 2 2" xfId="679"/>
    <cellStyle name="level1a 3 2 3 4 3" xfId="680"/>
    <cellStyle name="level1a 3 2 3 4_age théoriq, nbe d'années Eur" xfId="681"/>
    <cellStyle name="level1a 3 2 3 5" xfId="682"/>
    <cellStyle name="level1a 3 2 3_age théoriq, nbe d'années Eur" xfId="683"/>
    <cellStyle name="level1a 3 2 4" xfId="684"/>
    <cellStyle name="level1a 3 2 4 2" xfId="685"/>
    <cellStyle name="level1a 3 2 4 2 2" xfId="686"/>
    <cellStyle name="level1a 3 2 4 2 2 2" xfId="687"/>
    <cellStyle name="level1a 3 2 4 2 3" xfId="688"/>
    <cellStyle name="level1a 3 2 4 2_age théoriq, nbe d'années Eur" xfId="689"/>
    <cellStyle name="level1a 3 2 4 3" xfId="690"/>
    <cellStyle name="level1a 3 2 4_age théoriq, nbe d'années Eur" xfId="691"/>
    <cellStyle name="level1a 3 2 5" xfId="692"/>
    <cellStyle name="level1a 3 2 5 2" xfId="693"/>
    <cellStyle name="level1a 3 2 5 2 2" xfId="694"/>
    <cellStyle name="level1a 3 2 5 2 2 2" xfId="695"/>
    <cellStyle name="level1a 3 2 5 2 3" xfId="696"/>
    <cellStyle name="level1a 3 2 5 2_age théoriq, nbe d'années Eur" xfId="697"/>
    <cellStyle name="level1a 3 2 5 3" xfId="698"/>
    <cellStyle name="level1a 3 2 5_age théoriq, nbe d'années Eur" xfId="699"/>
    <cellStyle name="level1a 3 2 6" xfId="700"/>
    <cellStyle name="level1a 3 2 6 2" xfId="701"/>
    <cellStyle name="level1a 3 2 6 2 2" xfId="702"/>
    <cellStyle name="level1a 3 2 6 3" xfId="703"/>
    <cellStyle name="level1a 3 2 6_age théoriq, nbe d'années Eur" xfId="704"/>
    <cellStyle name="level1a 3 2 7" xfId="705"/>
    <cellStyle name="level1a 3 2_age théoriq, nbe d'années Eur" xfId="706"/>
    <cellStyle name="level1a 3 3" xfId="707"/>
    <cellStyle name="level1a 3 3 2" xfId="708"/>
    <cellStyle name="level1a 3 3 2 2" xfId="709"/>
    <cellStyle name="level1a 3 3 2 2 2" xfId="710"/>
    <cellStyle name="level1a 3 3 2 2 2 2" xfId="711"/>
    <cellStyle name="level1a 3 3 2 2 2 2 2" xfId="712"/>
    <cellStyle name="level1a 3 3 2 2 2 3" xfId="713"/>
    <cellStyle name="level1a 3 3 2 2 2_age théoriq, nbe d'années Eur" xfId="714"/>
    <cellStyle name="level1a 3 3 2 2 3" xfId="715"/>
    <cellStyle name="level1a 3 3 2 2_age théoriq, nbe d'années Eur" xfId="716"/>
    <cellStyle name="level1a 3 3 2 3" xfId="717"/>
    <cellStyle name="level1a 3 3 2 3 2" xfId="718"/>
    <cellStyle name="level1a 3 3 2 3 2 2" xfId="719"/>
    <cellStyle name="level1a 3 3 2 3 2 2 2" xfId="720"/>
    <cellStyle name="level1a 3 3 2 3 2 3" xfId="721"/>
    <cellStyle name="level1a 3 3 2 3 2_age théoriq, nbe d'années Eur" xfId="722"/>
    <cellStyle name="level1a 3 3 2 3 3" xfId="723"/>
    <cellStyle name="level1a 3 3 2 3_age théoriq, nbe d'années Eur" xfId="724"/>
    <cellStyle name="level1a 3 3 2 4" xfId="725"/>
    <cellStyle name="level1a 3 3 2 4 2" xfId="726"/>
    <cellStyle name="level1a 3 3 2 4 2 2" xfId="727"/>
    <cellStyle name="level1a 3 3 2 4 3" xfId="728"/>
    <cellStyle name="level1a 3 3 2 4_age théoriq, nbe d'années Eur" xfId="729"/>
    <cellStyle name="level1a 3 3 2 5" xfId="730"/>
    <cellStyle name="level1a 3 3 2_age théoriq, nbe d'années Eur" xfId="731"/>
    <cellStyle name="level1a 3 3 3" xfId="732"/>
    <cellStyle name="level1a 3 3 3 2" xfId="733"/>
    <cellStyle name="level1a 3 3 3 2 2" xfId="734"/>
    <cellStyle name="level1a 3 3 3 2 2 2" xfId="735"/>
    <cellStyle name="level1a 3 3 3 2 3" xfId="736"/>
    <cellStyle name="level1a 3 3 3 2_age théoriq, nbe d'années Eur" xfId="737"/>
    <cellStyle name="level1a 3 3 3 3" xfId="738"/>
    <cellStyle name="level1a 3 3 3_age théoriq, nbe d'années Eur" xfId="739"/>
    <cellStyle name="level1a 3 3 4" xfId="740"/>
    <cellStyle name="level1a 3 3 4 2" xfId="741"/>
    <cellStyle name="level1a 3 3 4 2 2" xfId="742"/>
    <cellStyle name="level1a 3 3 4 2 2 2" xfId="743"/>
    <cellStyle name="level1a 3 3 4 2 3" xfId="744"/>
    <cellStyle name="level1a 3 3 4 2_age théoriq, nbe d'années Eur" xfId="745"/>
    <cellStyle name="level1a 3 3 4 3" xfId="746"/>
    <cellStyle name="level1a 3 3 4_age théoriq, nbe d'années Eur" xfId="747"/>
    <cellStyle name="level1a 3 3 5" xfId="748"/>
    <cellStyle name="level1a 3 3 5 2" xfId="749"/>
    <cellStyle name="level1a 3 3 5 2 2" xfId="750"/>
    <cellStyle name="level1a 3 3 5 3" xfId="751"/>
    <cellStyle name="level1a 3 3 5_age théoriq, nbe d'années Eur" xfId="752"/>
    <cellStyle name="level1a 3 3 6" xfId="753"/>
    <cellStyle name="level1a 3 3_age théoriq, nbe d'années Eur" xfId="754"/>
    <cellStyle name="level1a 3 4" xfId="755"/>
    <cellStyle name="level1a 3 4 2" xfId="756"/>
    <cellStyle name="level1a 3 4 2 2" xfId="757"/>
    <cellStyle name="level1a 3 4 2 2 2" xfId="758"/>
    <cellStyle name="level1a 3 4 2 2 2 2" xfId="759"/>
    <cellStyle name="level1a 3 4 2 2 3" xfId="760"/>
    <cellStyle name="level1a 3 4 2 2_age théoriq, nbe d'années Eur" xfId="761"/>
    <cellStyle name="level1a 3 4 2 3" xfId="762"/>
    <cellStyle name="level1a 3 4 2_age théoriq, nbe d'années Eur" xfId="763"/>
    <cellStyle name="level1a 3 4 3" xfId="764"/>
    <cellStyle name="level1a 3 4 3 2" xfId="765"/>
    <cellStyle name="level1a 3 4 3 2 2" xfId="766"/>
    <cellStyle name="level1a 3 4 3 2 2 2" xfId="767"/>
    <cellStyle name="level1a 3 4 3 2 3" xfId="768"/>
    <cellStyle name="level1a 3 4 3 2_age théoriq, nbe d'années Eur" xfId="769"/>
    <cellStyle name="level1a 3 4 3 3" xfId="770"/>
    <cellStyle name="level1a 3 4 3_age théoriq, nbe d'années Eur" xfId="771"/>
    <cellStyle name="level1a 3 4 4" xfId="772"/>
    <cellStyle name="level1a 3 4 4 2" xfId="773"/>
    <cellStyle name="level1a 3 4 4 2 2" xfId="774"/>
    <cellStyle name="level1a 3 4 4 3" xfId="775"/>
    <cellStyle name="level1a 3 4 4_age théoriq, nbe d'années Eur" xfId="776"/>
    <cellStyle name="level1a 3 4 5" xfId="777"/>
    <cellStyle name="level1a 3 4_age théoriq, nbe d'années Eur" xfId="778"/>
    <cellStyle name="level1a 3 5" xfId="779"/>
    <cellStyle name="level1a 3 5 2" xfId="780"/>
    <cellStyle name="level1a 3 5 2 2" xfId="781"/>
    <cellStyle name="level1a 3 5 2 2 2" xfId="782"/>
    <cellStyle name="level1a 3 5 2 3" xfId="783"/>
    <cellStyle name="level1a 3 5 2_age théoriq, nbe d'années Eur" xfId="784"/>
    <cellStyle name="level1a 3 5 3" xfId="785"/>
    <cellStyle name="level1a 3 5_age théoriq, nbe d'années Eur" xfId="786"/>
    <cellStyle name="level1a 3 6" xfId="787"/>
    <cellStyle name="level1a 3 6 2" xfId="788"/>
    <cellStyle name="level1a 3 6 2 2" xfId="789"/>
    <cellStyle name="level1a 3 6 2 2 2" xfId="790"/>
    <cellStyle name="level1a 3 6 2 3" xfId="791"/>
    <cellStyle name="level1a 3 6 2_age théoriq, nbe d'années Eur" xfId="792"/>
    <cellStyle name="level1a 3 6 3" xfId="793"/>
    <cellStyle name="level1a 3 6_age théoriq, nbe d'années Eur" xfId="794"/>
    <cellStyle name="level1a 3 7" xfId="795"/>
    <cellStyle name="level1a 3 7 2" xfId="796"/>
    <cellStyle name="level1a 3 7 2 2" xfId="797"/>
    <cellStyle name="level1a 3 7 3" xfId="798"/>
    <cellStyle name="level1a 3 7_age théoriq, nbe d'années Eur" xfId="799"/>
    <cellStyle name="level1a 3 8" xfId="800"/>
    <cellStyle name="level1a 3_age théoriq, nbe d'années Eur" xfId="801"/>
    <cellStyle name="level1a 4" xfId="802"/>
    <cellStyle name="level1a 4 2" xfId="803"/>
    <cellStyle name="level1a 4 2 2" xfId="804"/>
    <cellStyle name="level1a 4 2 2 2" xfId="805"/>
    <cellStyle name="level1a 4 2 2 2 2" xfId="806"/>
    <cellStyle name="level1a 4 2 2 3" xfId="807"/>
    <cellStyle name="level1a 4 2 2_age théoriq, nbe d'années Eur" xfId="808"/>
    <cellStyle name="level1a 4 2 3" xfId="809"/>
    <cellStyle name="level1a 4 2_age théoriq, nbe d'années Eur" xfId="810"/>
    <cellStyle name="level1a 4 3" xfId="811"/>
    <cellStyle name="level1a 4 3 2" xfId="812"/>
    <cellStyle name="level1a 4 3 2 2" xfId="813"/>
    <cellStyle name="level1a 4 3 2 2 2" xfId="814"/>
    <cellStyle name="level1a 4 3 2 3" xfId="815"/>
    <cellStyle name="level1a 4 3 2_age théoriq, nbe d'années Eur" xfId="816"/>
    <cellStyle name="level1a 4 3 3" xfId="817"/>
    <cellStyle name="level1a 4 3_age théoriq, nbe d'années Eur" xfId="818"/>
    <cellStyle name="level1a 4 4" xfId="819"/>
    <cellStyle name="level1a 4 4 2" xfId="820"/>
    <cellStyle name="level1a 4 4 2 2" xfId="821"/>
    <cellStyle name="level1a 4 4 3" xfId="822"/>
    <cellStyle name="level1a 4 4_age théoriq, nbe d'années Eur" xfId="823"/>
    <cellStyle name="level1a 4 5" xfId="824"/>
    <cellStyle name="level1a 4_age théoriq, nbe d'années Eur" xfId="825"/>
    <cellStyle name="level1a 5" xfId="826"/>
    <cellStyle name="level1a 5 2" xfId="827"/>
    <cellStyle name="level1a 5 2 2" xfId="828"/>
    <cellStyle name="level1a 5 2 2 2" xfId="829"/>
    <cellStyle name="level1a 5 2 3" xfId="830"/>
    <cellStyle name="level1a 5 2_age théoriq, nbe d'années Eur" xfId="831"/>
    <cellStyle name="level1a 5 3" xfId="832"/>
    <cellStyle name="level1a 5_age théoriq, nbe d'années Eur" xfId="833"/>
    <cellStyle name="level1a 6" xfId="834"/>
    <cellStyle name="level1a 6 2" xfId="835"/>
    <cellStyle name="level1a 6 2 2" xfId="836"/>
    <cellStyle name="level1a 6 2 2 2" xfId="837"/>
    <cellStyle name="level1a 6 2 3" xfId="838"/>
    <cellStyle name="level1a 6 2_age théoriq, nbe d'années Eur" xfId="839"/>
    <cellStyle name="level1a 6 3" xfId="840"/>
    <cellStyle name="level1a 6_age théoriq, nbe d'années Eur" xfId="841"/>
    <cellStyle name="level1a 7" xfId="842"/>
    <cellStyle name="level1a 7 2" xfId="843"/>
    <cellStyle name="level1a 7 2 2" xfId="844"/>
    <cellStyle name="level1a 7 3" xfId="845"/>
    <cellStyle name="level1a 7_age théoriq, nbe d'années Eur" xfId="846"/>
    <cellStyle name="level1a 8" xfId="847"/>
    <cellStyle name="level1a 8 2" xfId="848"/>
    <cellStyle name="level1a 8 2 2" xfId="849"/>
    <cellStyle name="level1a 8 3" xfId="850"/>
    <cellStyle name="level1a 8_age théoriq, nbe d'années Eur" xfId="851"/>
    <cellStyle name="level1a 9" xfId="852"/>
    <cellStyle name="level1a 9 2" xfId="853"/>
    <cellStyle name="level1a 9 2 2" xfId="854"/>
    <cellStyle name="level1a 9 3" xfId="855"/>
    <cellStyle name="level1a 9 3 2" xfId="856"/>
    <cellStyle name="level1a 9 4" xfId="857"/>
    <cellStyle name="level1a 9_age théoriq, nbe d'années Eur" xfId="858"/>
    <cellStyle name="level1a_age théoriq, nbe d'années Eur" xfId="859"/>
    <cellStyle name="level2" xfId="860"/>
    <cellStyle name="level2 2" xfId="861"/>
    <cellStyle name="level2 2 2" xfId="862"/>
    <cellStyle name="level2 2 3" xfId="863"/>
    <cellStyle name="level2 2 4" xfId="864"/>
    <cellStyle name="level2 2 5" xfId="865"/>
    <cellStyle name="level2 2 6" xfId="866"/>
    <cellStyle name="level2 2 7" xfId="867"/>
    <cellStyle name="level2 2 8" xfId="868"/>
    <cellStyle name="level2 3" xfId="869"/>
    <cellStyle name="level2 4" xfId="870"/>
    <cellStyle name="level2 5" xfId="871"/>
    <cellStyle name="level2 6" xfId="872"/>
    <cellStyle name="level2 7" xfId="873"/>
    <cellStyle name="level2 8" xfId="874"/>
    <cellStyle name="level2 9" xfId="875"/>
    <cellStyle name="level2a" xfId="876"/>
    <cellStyle name="level2a 2" xfId="877"/>
    <cellStyle name="level2a 2 2" xfId="878"/>
    <cellStyle name="level2a 2 2 2" xfId="879"/>
    <cellStyle name="level2a 2 2 3" xfId="880"/>
    <cellStyle name="level2a 2 3" xfId="881"/>
    <cellStyle name="level2a 2 3 2" xfId="882"/>
    <cellStyle name="level2a 2 3 3" xfId="883"/>
    <cellStyle name="level2a 2 4" xfId="884"/>
    <cellStyle name="level2a 2 5" xfId="885"/>
    <cellStyle name="level2a 2 6" xfId="886"/>
    <cellStyle name="level2a 2 7" xfId="887"/>
    <cellStyle name="level2a 2 8" xfId="888"/>
    <cellStyle name="level2a 3" xfId="889"/>
    <cellStyle name="level2a 3 2" xfId="890"/>
    <cellStyle name="level2a 3 3" xfId="891"/>
    <cellStyle name="level2a 4" xfId="892"/>
    <cellStyle name="level2a 4 2" xfId="893"/>
    <cellStyle name="level2a 4 3" xfId="894"/>
    <cellStyle name="level2a 5" xfId="895"/>
    <cellStyle name="level2a 6" xfId="896"/>
    <cellStyle name="level2a 7" xfId="897"/>
    <cellStyle name="level2a 8" xfId="898"/>
    <cellStyle name="level2a 9" xfId="899"/>
    <cellStyle name="level3" xfId="900"/>
    <cellStyle name="level3 2" xfId="901"/>
    <cellStyle name="level3 2 2" xfId="902"/>
    <cellStyle name="level3 2 2 2" xfId="903"/>
    <cellStyle name="level3 2 3" xfId="904"/>
    <cellStyle name="level3 3" xfId="905"/>
    <cellStyle name="level3 3 2" xfId="906"/>
    <cellStyle name="level3 4" xfId="907"/>
    <cellStyle name="level3 5" xfId="908"/>
    <cellStyle name="level3 6" xfId="909"/>
    <cellStyle name="level3 7" xfId="910"/>
    <cellStyle name="level3 8" xfId="911"/>
    <cellStyle name="level3 9" xfId="912"/>
    <cellStyle name="Line titles-Rows" xfId="913"/>
    <cellStyle name="Line titles-Rows 2" xfId="914"/>
    <cellStyle name="Line titles-Rows 3" xfId="915"/>
    <cellStyle name="Linked Cell 2" xfId="916"/>
    <cellStyle name="Migliaia (0)_conti99" xfId="917"/>
    <cellStyle name="Milliers" xfId="3191" builtinId="3"/>
    <cellStyle name="Neutral 2" xfId="918"/>
    <cellStyle name="Normaali 2" xfId="919"/>
    <cellStyle name="Normaali 2 2" xfId="920"/>
    <cellStyle name="Normaali 2_age théoriq, nbe d'années Eur" xfId="921"/>
    <cellStyle name="Normaali 3" xfId="922"/>
    <cellStyle name="Normaali 3 2" xfId="923"/>
    <cellStyle name="Normaali 3_age théoriq, nbe d'années Eur" xfId="924"/>
    <cellStyle name="Normal" xfId="0" builtinId="0"/>
    <cellStyle name="Normal - Style1" xfId="925"/>
    <cellStyle name="Normal 10" xfId="926"/>
    <cellStyle name="Normal 10 2" xfId="927"/>
    <cellStyle name="Normal 10 3" xfId="928"/>
    <cellStyle name="Normal 10 4" xfId="929"/>
    <cellStyle name="Normal 10_age théoriq, nbe d'années Eur" xfId="930"/>
    <cellStyle name="Normal 11" xfId="931"/>
    <cellStyle name="Normal 11 2" xfId="932"/>
    <cellStyle name="Normal 11 2 2" xfId="933"/>
    <cellStyle name="Normal 11 2_T_B1.2" xfId="934"/>
    <cellStyle name="Normal 11 3" xfId="935"/>
    <cellStyle name="Normal 11 3 2" xfId="936"/>
    <cellStyle name="Normal 11 3_age théoriq, nbe d'années Eur" xfId="937"/>
    <cellStyle name="Normal 11 4" xfId="938"/>
    <cellStyle name="Normal 11 4 2" xfId="939"/>
    <cellStyle name="Normal 11 4_age théoriq, nbe d'années Eur" xfId="940"/>
    <cellStyle name="Normal 11 5" xfId="941"/>
    <cellStyle name="Normal 11 5 2" xfId="942"/>
    <cellStyle name="Normal 11 5_age théoriq, nbe d'années Eur" xfId="943"/>
    <cellStyle name="Normal 11 6" xfId="944"/>
    <cellStyle name="Normal 11 6 2" xfId="945"/>
    <cellStyle name="Normal 11 6_age théoriq, nbe d'années Eur" xfId="946"/>
    <cellStyle name="Normal 11_age théoriq, nbe d'années Eur" xfId="947"/>
    <cellStyle name="Normal 12" xfId="948"/>
    <cellStyle name="Normal 12 3" xfId="949"/>
    <cellStyle name="Normal 12_age théoriq, nbe d'années Eur" xfId="950"/>
    <cellStyle name="Normal 13" xfId="951"/>
    <cellStyle name="Normal 13 2" xfId="952"/>
    <cellStyle name="Normal 13 2 6" xfId="953"/>
    <cellStyle name="Normal 13 2_age théoriq, nbe d'années Eur" xfId="954"/>
    <cellStyle name="Normal 13_age théoriq, nbe d'années Eur" xfId="955"/>
    <cellStyle name="Normal 14" xfId="956"/>
    <cellStyle name="Normal 14 2" xfId="957"/>
    <cellStyle name="Normal 14_age théoriq, nbe d'années Eur" xfId="958"/>
    <cellStyle name="Normal 15" xfId="959"/>
    <cellStyle name="Normal 15 2" xfId="960"/>
    <cellStyle name="Normal 16" xfId="961"/>
    <cellStyle name="Normal 17" xfId="962"/>
    <cellStyle name="Normal 18" xfId="963"/>
    <cellStyle name="Normal 19" xfId="964"/>
    <cellStyle name="Normal 19 2" xfId="965"/>
    <cellStyle name="Normal 19_age théoriq, nbe d'années Eur" xfId="966"/>
    <cellStyle name="Normal 2" xfId="967"/>
    <cellStyle name="Normal 2 10" xfId="968"/>
    <cellStyle name="Normal 2 10 2" xfId="969"/>
    <cellStyle name="Normal 2 10 2 2" xfId="970"/>
    <cellStyle name="Normal 2 10 2_age théoriq, nbe d'années Eur" xfId="971"/>
    <cellStyle name="Normal 2 10 3" xfId="972"/>
    <cellStyle name="Normal 2 10_age théoriq, nbe d'années Eur" xfId="973"/>
    <cellStyle name="Normal 2 11" xfId="974"/>
    <cellStyle name="Normal 2 11 2" xfId="975"/>
    <cellStyle name="Normal 2 11 2 2" xfId="976"/>
    <cellStyle name="Normal 2 11 2_age théoriq, nbe d'années Eur" xfId="977"/>
    <cellStyle name="Normal 2 11 3" xfId="978"/>
    <cellStyle name="Normal 2 11_age théoriq, nbe d'années Eur" xfId="979"/>
    <cellStyle name="Normal 2 12" xfId="980"/>
    <cellStyle name="Normal 2 12 2" xfId="981"/>
    <cellStyle name="Normal 2 12 2 2" xfId="982"/>
    <cellStyle name="Normal 2 12 2_age théoriq, nbe d'années Eur" xfId="983"/>
    <cellStyle name="Normal 2 12 3" xfId="984"/>
    <cellStyle name="Normal 2 12_age théoriq, nbe d'années Eur" xfId="985"/>
    <cellStyle name="Normal 2 13" xfId="986"/>
    <cellStyle name="Normal 2 13 2" xfId="987"/>
    <cellStyle name="Normal 2 13 2 2" xfId="988"/>
    <cellStyle name="Normal 2 13 2_age théoriq, nbe d'années Eur" xfId="989"/>
    <cellStyle name="Normal 2 13 3" xfId="990"/>
    <cellStyle name="Normal 2 13_age théoriq, nbe d'années Eur" xfId="991"/>
    <cellStyle name="Normal 2 14" xfId="992"/>
    <cellStyle name="Normal 2 14 2" xfId="993"/>
    <cellStyle name="Normal 2 14 2 2" xfId="994"/>
    <cellStyle name="Normal 2 14 2_age théoriq, nbe d'années Eur" xfId="995"/>
    <cellStyle name="Normal 2 14 3" xfId="996"/>
    <cellStyle name="Normal 2 14_age théoriq, nbe d'années Eur" xfId="997"/>
    <cellStyle name="Normal 2 15" xfId="998"/>
    <cellStyle name="Normal 2 15 2" xfId="999"/>
    <cellStyle name="Normal 2 15 2 2" xfId="1000"/>
    <cellStyle name="Normal 2 15 2_age théoriq, nbe d'années Eur" xfId="1001"/>
    <cellStyle name="Normal 2 15 3" xfId="1002"/>
    <cellStyle name="Normal 2 15_age théoriq, nbe d'années Eur" xfId="1003"/>
    <cellStyle name="Normal 2 16" xfId="1004"/>
    <cellStyle name="Normal 2 16 2" xfId="1005"/>
    <cellStyle name="Normal 2 16 2 2" xfId="1006"/>
    <cellStyle name="Normal 2 16 2_age théoriq, nbe d'années Eur" xfId="1007"/>
    <cellStyle name="Normal 2 16 3" xfId="1008"/>
    <cellStyle name="Normal 2 16_age théoriq, nbe d'années Eur" xfId="1009"/>
    <cellStyle name="Normal 2 17" xfId="1010"/>
    <cellStyle name="Normal 2 18" xfId="1011"/>
    <cellStyle name="Normal 2 19" xfId="1012"/>
    <cellStyle name="Normal 2 19 2" xfId="1013"/>
    <cellStyle name="Normal 2 19_age théoriq, nbe d'années Eur" xfId="1014"/>
    <cellStyle name="Normal 2 2" xfId="1015"/>
    <cellStyle name="Normal 2 2 10" xfId="1016"/>
    <cellStyle name="Normal 2 2 11" xfId="1017"/>
    <cellStyle name="Normal 2 2 2" xfId="1018"/>
    <cellStyle name="Normal 2 2 2 2" xfId="1019"/>
    <cellStyle name="Normal 2 2 2 2 2" xfId="1020"/>
    <cellStyle name="Normal 2 2 2 2 3" xfId="1021"/>
    <cellStyle name="Normal 2 2 2 2 5 2" xfId="1022"/>
    <cellStyle name="Normal 2 2 2 2_T_B1.2" xfId="1023"/>
    <cellStyle name="Normal 2 2 2 3" xfId="1024"/>
    <cellStyle name="Normal 2 2 2 3 2" xfId="1025"/>
    <cellStyle name="Normal 2 2 2 4" xfId="1026"/>
    <cellStyle name="Normal 2 2 2 5" xfId="1027"/>
    <cellStyle name="Normal 2 2 2_T_B1.2" xfId="1028"/>
    <cellStyle name="Normal 2 2 3" xfId="1029"/>
    <cellStyle name="Normal 2 2 3 2" xfId="1030"/>
    <cellStyle name="Normal 2 2 3 3" xfId="1031"/>
    <cellStyle name="Normal 2 2 4" xfId="1032"/>
    <cellStyle name="Normal 2 2 4 2" xfId="1033"/>
    <cellStyle name="Normal 2 2 5" xfId="1034"/>
    <cellStyle name="Normal 2 2 6" xfId="1035"/>
    <cellStyle name="Normal 2 2 7" xfId="1036"/>
    <cellStyle name="Normal 2 2 8" xfId="1037"/>
    <cellStyle name="Normal 2 2 9" xfId="1038"/>
    <cellStyle name="Normal 2 2_T_B1.2" xfId="1039"/>
    <cellStyle name="Normal 2 20" xfId="1040"/>
    <cellStyle name="Normal 2 3" xfId="1041"/>
    <cellStyle name="Normal 2 3 2" xfId="1042"/>
    <cellStyle name="Normal 2 3 2 2" xfId="1043"/>
    <cellStyle name="Normal 2 3 2 3" xfId="1044"/>
    <cellStyle name="Normal 2 3 2_age théoriq, nbe d'années Eur" xfId="1045"/>
    <cellStyle name="Normal 2 3 3" xfId="1046"/>
    <cellStyle name="Normal 2 3 4" xfId="1047"/>
    <cellStyle name="Normal 2 3 4 2" xfId="1048"/>
    <cellStyle name="Normal 2 3 4_age théoriq, nbe d'années Eur" xfId="1049"/>
    <cellStyle name="Normal 2 3 5" xfId="1050"/>
    <cellStyle name="Normal 2 3_T_B1.2" xfId="1051"/>
    <cellStyle name="Normal 2 4" xfId="1052"/>
    <cellStyle name="Normal 2 4 2" xfId="1053"/>
    <cellStyle name="Normal 2 4 2 2" xfId="1054"/>
    <cellStyle name="Normal 2 4 2 2 2" xfId="1055"/>
    <cellStyle name="Normal 2 4 2 2 3" xfId="1056"/>
    <cellStyle name="Normal 2 4 2 2 5" xfId="1057"/>
    <cellStyle name="Normal 2 4 2 2_age théoriq, nbe d'années Eur" xfId="1058"/>
    <cellStyle name="Normal 2 4 2 3" xfId="1059"/>
    <cellStyle name="Normal 2 4 2 4" xfId="1060"/>
    <cellStyle name="Normal 2 4 2_age théoriq, nbe d'années Eur" xfId="1061"/>
    <cellStyle name="Normal 2 4 3" xfId="1062"/>
    <cellStyle name="Normal 2 4 3 2" xfId="1063"/>
    <cellStyle name="Normal 2 4 3 3" xfId="1064"/>
    <cellStyle name="Normal 2 4 3 4" xfId="1065"/>
    <cellStyle name="Normal 2 4 3_age théoriq, nbe d'années Eur" xfId="1066"/>
    <cellStyle name="Normal 2 4 4" xfId="1067"/>
    <cellStyle name="Normal 2 4 4 2" xfId="1068"/>
    <cellStyle name="Normal 2 4 4_age théoriq, nbe d'années Eur" xfId="1069"/>
    <cellStyle name="Normal 2 4 5" xfId="1070"/>
    <cellStyle name="Normal 2 4 6" xfId="1071"/>
    <cellStyle name="Normal 2 4_age théoriq, nbe d'années Eur" xfId="1072"/>
    <cellStyle name="Normal 2 5" xfId="1073"/>
    <cellStyle name="Normal 2 5 2" xfId="1074"/>
    <cellStyle name="Normal 2 5 2 2" xfId="1075"/>
    <cellStyle name="Normal 2 5 2_age théoriq, nbe d'années Eur" xfId="1076"/>
    <cellStyle name="Normal 2 5 3" xfId="1077"/>
    <cellStyle name="Normal 2 5_age théoriq, nbe d'années Eur" xfId="1078"/>
    <cellStyle name="Normal 2 6" xfId="1079"/>
    <cellStyle name="Normal 2 6 2" xfId="1080"/>
    <cellStyle name="Normal 2 6 2 2" xfId="1081"/>
    <cellStyle name="Normal 2 6 2_age théoriq, nbe d'années Eur" xfId="1082"/>
    <cellStyle name="Normal 2 6 3" xfId="1083"/>
    <cellStyle name="Normal 2 6_age théoriq, nbe d'années Eur" xfId="1084"/>
    <cellStyle name="Normal 2 7" xfId="1085"/>
    <cellStyle name="Normal 2 7 2" xfId="1086"/>
    <cellStyle name="Normal 2 7 2 2" xfId="1087"/>
    <cellStyle name="Normal 2 7 2_age théoriq, nbe d'années Eur" xfId="1088"/>
    <cellStyle name="Normal 2 7 3" xfId="1089"/>
    <cellStyle name="Normal 2 7_age théoriq, nbe d'années Eur" xfId="1090"/>
    <cellStyle name="Normal 2 8" xfId="1091"/>
    <cellStyle name="Normal 2 8 2" xfId="1092"/>
    <cellStyle name="Normal 2 8 3" xfId="1093"/>
    <cellStyle name="Normal 2 8_age théoriq, nbe d'années Eur" xfId="1094"/>
    <cellStyle name="Normal 2 9" xfId="1095"/>
    <cellStyle name="Normal 2 9 2" xfId="1096"/>
    <cellStyle name="Normal 2 9 2 2" xfId="1097"/>
    <cellStyle name="Normal 2 9 2_age théoriq, nbe d'années Eur" xfId="1098"/>
    <cellStyle name="Normal 2 9 3" xfId="1099"/>
    <cellStyle name="Normal 2 9_age théoriq, nbe d'années Eur" xfId="1100"/>
    <cellStyle name="Normal 2_AUG_TabChap2" xfId="1101"/>
    <cellStyle name="Normal 20" xfId="1102"/>
    <cellStyle name="Normal 21" xfId="1103"/>
    <cellStyle name="Normal 21 2" xfId="1104"/>
    <cellStyle name="Normal 22" xfId="1105"/>
    <cellStyle name="Normal 23" xfId="1106"/>
    <cellStyle name="Normal 24" xfId="1107"/>
    <cellStyle name="Normal 25" xfId="1108"/>
    <cellStyle name="Normal 26" xfId="1109"/>
    <cellStyle name="Normal 3" xfId="1110"/>
    <cellStyle name="Normal 3 10" xfId="1111"/>
    <cellStyle name="Normal 3 10 2" xfId="1112"/>
    <cellStyle name="Normal 3 10_age théoriq, nbe d'années Eur" xfId="1113"/>
    <cellStyle name="Normal 3 11" xfId="1114"/>
    <cellStyle name="Normal 3 12" xfId="1115"/>
    <cellStyle name="Normal 3 2" xfId="1116"/>
    <cellStyle name="Normal 3 2 2" xfId="1117"/>
    <cellStyle name="Normal 3 2 2 2" xfId="1118"/>
    <cellStyle name="Normal 3 2 2 2 2" xfId="1119"/>
    <cellStyle name="Normal 3 2 2 3" xfId="1120"/>
    <cellStyle name="Normal 3 2 2_age théoriq, nbe d'années Eur" xfId="1121"/>
    <cellStyle name="Normal 3 2 3" xfId="1122"/>
    <cellStyle name="Normal 3 2 4" xfId="1123"/>
    <cellStyle name="Normal 3 2_T_B1.2" xfId="1124"/>
    <cellStyle name="Normal 3 3" xfId="1125"/>
    <cellStyle name="Normal 3 3 2" xfId="1126"/>
    <cellStyle name="Normal 3 3 3" xfId="1127"/>
    <cellStyle name="Normal 3 4" xfId="1128"/>
    <cellStyle name="Normal 3 4 2" xfId="1129"/>
    <cellStyle name="Normal 3 5" xfId="1130"/>
    <cellStyle name="Normal 3 5 2" xfId="1131"/>
    <cellStyle name="Normal 3 6" xfId="1132"/>
    <cellStyle name="Normal 3 6 2" xfId="1133"/>
    <cellStyle name="Normal 3 6_age théoriq, nbe d'années Eur" xfId="1134"/>
    <cellStyle name="Normal 3 7" xfId="1135"/>
    <cellStyle name="Normal 3 7 2" xfId="1136"/>
    <cellStyle name="Normal 3 7_age théoriq, nbe d'années Eur" xfId="1137"/>
    <cellStyle name="Normal 3 8" xfId="1138"/>
    <cellStyle name="Normal 3 8 2" xfId="1139"/>
    <cellStyle name="Normal 3 8_age théoriq, nbe d'années Eur" xfId="1140"/>
    <cellStyle name="Normal 3 9" xfId="1141"/>
    <cellStyle name="Normal 3 9 2" xfId="1142"/>
    <cellStyle name="Normal 3 9_age théoriq, nbe d'années Eur" xfId="1143"/>
    <cellStyle name="Normal 3_T_B1.2" xfId="1144"/>
    <cellStyle name="Normal 4" xfId="1145"/>
    <cellStyle name="Normal 4 10" xfId="1146"/>
    <cellStyle name="Normal 4 10 2" xfId="1147"/>
    <cellStyle name="Normal 4 11" xfId="1148"/>
    <cellStyle name="Normal 4 11 2" xfId="1149"/>
    <cellStyle name="Normal 4 11_age théoriq, nbe d'années Eur" xfId="1150"/>
    <cellStyle name="Normal 4 12" xfId="1151"/>
    <cellStyle name="Normal 4 13" xfId="1152"/>
    <cellStyle name="Normal 4 2" xfId="1153"/>
    <cellStyle name="Normal 4 2 2" xfId="1154"/>
    <cellStyle name="Normal 4 2 2 2" xfId="1155"/>
    <cellStyle name="Normal 4 2 2 2 2" xfId="1156"/>
    <cellStyle name="Normal 4 2 2 2_age théoriq, nbe d'années Eur" xfId="1157"/>
    <cellStyle name="Normal 4 2 2 3" xfId="1158"/>
    <cellStyle name="Normal 4 2 2_age théoriq, nbe d'années Eur" xfId="1159"/>
    <cellStyle name="Normal 4 2 3" xfId="1160"/>
    <cellStyle name="Normal 4 2 3 2" xfId="1161"/>
    <cellStyle name="Normal 4 2 3_age théoriq, nbe d'années Eur" xfId="1162"/>
    <cellStyle name="Normal 4 2 4" xfId="1163"/>
    <cellStyle name="Normal 4 2_age théoriq, nbe d'années Eur" xfId="1164"/>
    <cellStyle name="Normal 4 3" xfId="1165"/>
    <cellStyle name="Normal 4 3 2" xfId="1166"/>
    <cellStyle name="Normal 4 3_age théoriq, nbe d'années Eur" xfId="1167"/>
    <cellStyle name="Normal 4 4" xfId="1168"/>
    <cellStyle name="Normal 4 4 2" xfId="1169"/>
    <cellStyle name="Normal 4 5" xfId="1170"/>
    <cellStyle name="Normal 4 5 2" xfId="1171"/>
    <cellStyle name="Normal 4 5_age théoriq, nbe d'années Eur" xfId="1172"/>
    <cellStyle name="Normal 4 6" xfId="1173"/>
    <cellStyle name="Normal 4 6 2" xfId="1174"/>
    <cellStyle name="Normal 4 7" xfId="1175"/>
    <cellStyle name="Normal 4 7 2" xfId="1176"/>
    <cellStyle name="Normal 4 8" xfId="1177"/>
    <cellStyle name="Normal 4 8 2" xfId="1178"/>
    <cellStyle name="Normal 4 9" xfId="1179"/>
    <cellStyle name="Normal 4 9 2" xfId="1180"/>
    <cellStyle name="Normal 4_T_B1.2" xfId="1181"/>
    <cellStyle name="Normal 5" xfId="1182"/>
    <cellStyle name="Normal 5 2" xfId="1183"/>
    <cellStyle name="Normal 5 2 2" xfId="1184"/>
    <cellStyle name="Normal 5 2 2 2" xfId="1185"/>
    <cellStyle name="Normal 5 2 2_age théoriq, nbe d'années Eur" xfId="1186"/>
    <cellStyle name="Normal 5 2 3" xfId="1187"/>
    <cellStyle name="Normal 5 2 3 2" xfId="1188"/>
    <cellStyle name="Normal 5 2 3_age théoriq, nbe d'années Eur" xfId="1189"/>
    <cellStyle name="Normal 5 2 4" xfId="1190"/>
    <cellStyle name="Normal 5 2 4 2" xfId="1191"/>
    <cellStyle name="Normal 5 2 4_age théoriq, nbe d'années Eur" xfId="1192"/>
    <cellStyle name="Normal 5 2 5" xfId="1193"/>
    <cellStyle name="Normal 5 2 5 2" xfId="1194"/>
    <cellStyle name="Normal 5 2 5_age théoriq, nbe d'années Eur" xfId="1195"/>
    <cellStyle name="Normal 5 2 6" xfId="1196"/>
    <cellStyle name="Normal 5 2 6 2" xfId="1197"/>
    <cellStyle name="Normal 5 2 6_age théoriq, nbe d'années Eur" xfId="1198"/>
    <cellStyle name="Normal 5 2 7" xfId="1199"/>
    <cellStyle name="Normal 5 2_T_B1.2" xfId="1200"/>
    <cellStyle name="Normal 5 3" xfId="1201"/>
    <cellStyle name="Normal 5 3 2" xfId="1202"/>
    <cellStyle name="Normal 5 4" xfId="1203"/>
    <cellStyle name="Normal 5 5" xfId="1204"/>
    <cellStyle name="Normal 5_age théoriq, nbe d'années Eur" xfId="1205"/>
    <cellStyle name="Normal 6" xfId="1206"/>
    <cellStyle name="Normal 6 2" xfId="1207"/>
    <cellStyle name="Normal 6 2 2" xfId="1208"/>
    <cellStyle name="Normal 6 2 2 2" xfId="1209"/>
    <cellStyle name="Normal 6 2 2 2 2" xfId="1210"/>
    <cellStyle name="Normal 6 2 2 2_age théoriq, nbe d'années Eur" xfId="1211"/>
    <cellStyle name="Normal 6 2 2 3" xfId="1212"/>
    <cellStyle name="Normal 6 2 2_age théoriq, nbe d'années Eur" xfId="1213"/>
    <cellStyle name="Normal 6 2 3" xfId="1214"/>
    <cellStyle name="Normal 6 2 3 2" xfId="1215"/>
    <cellStyle name="Normal 6 2 3_age théoriq, nbe d'années Eur" xfId="1216"/>
    <cellStyle name="Normal 6 2 4" xfId="1217"/>
    <cellStyle name="Normal 6 2_age théoriq, nbe d'années Eur" xfId="1218"/>
    <cellStyle name="Normal 6 3" xfId="1219"/>
    <cellStyle name="Normal 6 3 2" xfId="1220"/>
    <cellStyle name="Normal 6 3 2 2" xfId="1221"/>
    <cellStyle name="Normal 6 3 2_age théoriq, nbe d'années Eur" xfId="1222"/>
    <cellStyle name="Normal 6 3 3" xfId="1223"/>
    <cellStyle name="Normal 6 3_age théoriq, nbe d'années Eur" xfId="1224"/>
    <cellStyle name="Normal 6 4" xfId="1225"/>
    <cellStyle name="Normal 6 4 2" xfId="1226"/>
    <cellStyle name="Normal 6 4_age théoriq, nbe d'années Eur" xfId="1227"/>
    <cellStyle name="Normal 6 5" xfId="1228"/>
    <cellStyle name="Normal 6 5 2" xfId="1229"/>
    <cellStyle name="Normal 6 5_age théoriq, nbe d'années Eur" xfId="1230"/>
    <cellStyle name="Normal 6 6" xfId="1231"/>
    <cellStyle name="Normal 6 7" xfId="1232"/>
    <cellStyle name="Normal 7" xfId="1233"/>
    <cellStyle name="Normal 7 2" xfId="1234"/>
    <cellStyle name="Normal 7 2 2" xfId="1235"/>
    <cellStyle name="Normal 7 2_age théoriq, nbe d'années Eur" xfId="1236"/>
    <cellStyle name="Normal 7 3" xfId="1237"/>
    <cellStyle name="Normal 7_age théoriq, nbe d'années Eur" xfId="1238"/>
    <cellStyle name="Normal 79" xfId="1239"/>
    <cellStyle name="Normal 8" xfId="1240"/>
    <cellStyle name="Normal 8 10" xfId="1241"/>
    <cellStyle name="Normal 8 11" xfId="1242"/>
    <cellStyle name="Normal 8 12" xfId="1243"/>
    <cellStyle name="Normal 8 13" xfId="1244"/>
    <cellStyle name="Normal 8 14" xfId="1245"/>
    <cellStyle name="Normal 8 15" xfId="1246"/>
    <cellStyle name="Normal 8 16" xfId="1247"/>
    <cellStyle name="Normal 8 2" xfId="1248"/>
    <cellStyle name="Normal 8 2 2" xfId="1249"/>
    <cellStyle name="Normal 8 2 2 2" xfId="1250"/>
    <cellStyle name="Normal 8 2 2_age théoriq, nbe d'années Eur" xfId="1251"/>
    <cellStyle name="Normal 8 2 3" xfId="1252"/>
    <cellStyle name="Normal 8 2_age théoriq, nbe d'années Eur" xfId="1253"/>
    <cellStyle name="Normal 8 3" xfId="1254"/>
    <cellStyle name="Normal 8 3 2" xfId="1255"/>
    <cellStyle name="Normal 8 3 3" xfId="1256"/>
    <cellStyle name="Normal 8 3 4" xfId="1257"/>
    <cellStyle name="Normal 8 3 5" xfId="1258"/>
    <cellStyle name="Normal 8 3 6" xfId="1259"/>
    <cellStyle name="Normal 8 3 7" xfId="1260"/>
    <cellStyle name="Normal 8 3_age théoriq, nbe d'années Eur" xfId="1261"/>
    <cellStyle name="Normal 8 4" xfId="1262"/>
    <cellStyle name="Normal 8 4 2" xfId="1263"/>
    <cellStyle name="Normal 8 4 3" xfId="1264"/>
    <cellStyle name="Normal 8 4 4" xfId="1265"/>
    <cellStyle name="Normal 8 4 5" xfId="1266"/>
    <cellStyle name="Normal 8 4 6" xfId="1267"/>
    <cellStyle name="Normal 8 4 7" xfId="1268"/>
    <cellStyle name="Normal 8 4_age théoriq, nbe d'années Eur" xfId="1269"/>
    <cellStyle name="Normal 8 5" xfId="1270"/>
    <cellStyle name="Normal 8 5 2" xfId="1271"/>
    <cellStyle name="Normal 8 5 3" xfId="1272"/>
    <cellStyle name="Normal 8 5 4" xfId="1273"/>
    <cellStyle name="Normal 8 5 5" xfId="1274"/>
    <cellStyle name="Normal 8 5 6" xfId="1275"/>
    <cellStyle name="Normal 8 5 7" xfId="1276"/>
    <cellStyle name="Normal 8 6" xfId="1277"/>
    <cellStyle name="Normal 8 7" xfId="1278"/>
    <cellStyle name="Normal 8 8" xfId="1279"/>
    <cellStyle name="Normal 8 9" xfId="1280"/>
    <cellStyle name="Normal 8_age théoriq, nbe d'années Eur" xfId="1281"/>
    <cellStyle name="Normal 9" xfId="1282"/>
    <cellStyle name="Normal 9 2" xfId="1283"/>
    <cellStyle name="Normal 9_age théoriq, nbe d'années Eur" xfId="1284"/>
    <cellStyle name="Normál_8gradk" xfId="1285"/>
    <cellStyle name="Normal-blank" xfId="1286"/>
    <cellStyle name="Normal-bottom" xfId="1287"/>
    <cellStyle name="Normal-center" xfId="1288"/>
    <cellStyle name="Normal-droit" xfId="1289"/>
    <cellStyle name="normální_SVK ANNHRS-novy" xfId="1290"/>
    <cellStyle name="Normalny 10" xfId="1291"/>
    <cellStyle name="Normalny 2" xfId="1292"/>
    <cellStyle name="Normalny 2 2" xfId="1293"/>
    <cellStyle name="Normalny 2 2 2" xfId="1294"/>
    <cellStyle name="Normalny 2 2 2 2" xfId="1295"/>
    <cellStyle name="Normalny 2 2 2_age théoriq, nbe d'années Eur" xfId="1296"/>
    <cellStyle name="Normalny 2 2_age théoriq, nbe d'années Eur" xfId="1297"/>
    <cellStyle name="Normalny 2 3" xfId="1298"/>
    <cellStyle name="Normalny 2 3 2" xfId="1299"/>
    <cellStyle name="Normalny 2 3_age théoriq, nbe d'années Eur" xfId="1300"/>
    <cellStyle name="Normalny 2 4" xfId="1301"/>
    <cellStyle name="Normalny 2 4 2" xfId="1302"/>
    <cellStyle name="Normalny 2 4_age théoriq, nbe d'années Eur" xfId="1303"/>
    <cellStyle name="Normalny 2 5" xfId="1304"/>
    <cellStyle name="Normalny 2 5 2" xfId="1305"/>
    <cellStyle name="Normalny 2 5_age théoriq, nbe d'années Eur" xfId="1306"/>
    <cellStyle name="Normalny 2 6" xfId="1307"/>
    <cellStyle name="Normalny 2 6 2" xfId="1308"/>
    <cellStyle name="Normalny 2 6_age théoriq, nbe d'années Eur" xfId="1309"/>
    <cellStyle name="Normalny 2 7" xfId="1310"/>
    <cellStyle name="Normalny 2 7 2" xfId="1311"/>
    <cellStyle name="Normalny 2 7_age théoriq, nbe d'années Eur" xfId="1312"/>
    <cellStyle name="Normalny 2 8" xfId="1313"/>
    <cellStyle name="Normalny 2 8 2" xfId="1314"/>
    <cellStyle name="Normalny 2 8_age théoriq, nbe d'années Eur" xfId="1315"/>
    <cellStyle name="Normalny 2_age théoriq, nbe d'années Eur" xfId="1316"/>
    <cellStyle name="Normalny 3" xfId="1317"/>
    <cellStyle name="Normalny 3 2" xfId="1318"/>
    <cellStyle name="Normalny 3_age théoriq, nbe d'années Eur" xfId="1319"/>
    <cellStyle name="Normalny 4" xfId="1320"/>
    <cellStyle name="Normalny 4 2" xfId="1321"/>
    <cellStyle name="Normalny 4_age théoriq, nbe d'années Eur" xfId="1322"/>
    <cellStyle name="Normalny 5" xfId="1323"/>
    <cellStyle name="Normalny 5 2" xfId="1324"/>
    <cellStyle name="Normalny 5 3" xfId="1325"/>
    <cellStyle name="Normalny 5 3 2" xfId="1326"/>
    <cellStyle name="Normalny 5 3_age théoriq, nbe d'années Eur" xfId="1327"/>
    <cellStyle name="Normalny 5 4" xfId="1328"/>
    <cellStyle name="Normalny 5_age théoriq, nbe d'années Eur" xfId="1329"/>
    <cellStyle name="Normalny 6" xfId="1330"/>
    <cellStyle name="Normalny 7" xfId="1331"/>
    <cellStyle name="Normalny 8" xfId="1332"/>
    <cellStyle name="Normalny 9" xfId="1333"/>
    <cellStyle name="Normal-top" xfId="1334"/>
    <cellStyle name="Note 10 2" xfId="1335"/>
    <cellStyle name="Note 10 2 2" xfId="1336"/>
    <cellStyle name="Note 10 2_age théoriq, nbe d'années Eur" xfId="1337"/>
    <cellStyle name="Note 10 3" xfId="1338"/>
    <cellStyle name="Note 10 3 2" xfId="1339"/>
    <cellStyle name="Note 10 3_age théoriq, nbe d'années Eur" xfId="1340"/>
    <cellStyle name="Note 10 4" xfId="1341"/>
    <cellStyle name="Note 10 4 2" xfId="1342"/>
    <cellStyle name="Note 10 4_age théoriq, nbe d'années Eur" xfId="1343"/>
    <cellStyle name="Note 10 5" xfId="1344"/>
    <cellStyle name="Note 10 5 2" xfId="1345"/>
    <cellStyle name="Note 10 5_age théoriq, nbe d'années Eur" xfId="1346"/>
    <cellStyle name="Note 10 6" xfId="1347"/>
    <cellStyle name="Note 10 6 2" xfId="1348"/>
    <cellStyle name="Note 10 6_age théoriq, nbe d'années Eur" xfId="1349"/>
    <cellStyle name="Note 10 7" xfId="1350"/>
    <cellStyle name="Note 10 7 2" xfId="1351"/>
    <cellStyle name="Note 10 7_age théoriq, nbe d'années Eur" xfId="1352"/>
    <cellStyle name="Note 11 2" xfId="1353"/>
    <cellStyle name="Note 11 2 2" xfId="1354"/>
    <cellStyle name="Note 11 2_age théoriq, nbe d'années Eur" xfId="1355"/>
    <cellStyle name="Note 11 3" xfId="1356"/>
    <cellStyle name="Note 11 3 2" xfId="1357"/>
    <cellStyle name="Note 11 3_age théoriq, nbe d'années Eur" xfId="1358"/>
    <cellStyle name="Note 11 4" xfId="1359"/>
    <cellStyle name="Note 11 4 2" xfId="1360"/>
    <cellStyle name="Note 11 4_age théoriq, nbe d'années Eur" xfId="1361"/>
    <cellStyle name="Note 11 5" xfId="1362"/>
    <cellStyle name="Note 11 5 2" xfId="1363"/>
    <cellStyle name="Note 11 5_age théoriq, nbe d'années Eur" xfId="1364"/>
    <cellStyle name="Note 11 6" xfId="1365"/>
    <cellStyle name="Note 11 6 2" xfId="1366"/>
    <cellStyle name="Note 11 6_age théoriq, nbe d'années Eur" xfId="1367"/>
    <cellStyle name="Note 12 2" xfId="1368"/>
    <cellStyle name="Note 12 2 2" xfId="1369"/>
    <cellStyle name="Note 12 2_age théoriq, nbe d'années Eur" xfId="1370"/>
    <cellStyle name="Note 12 3" xfId="1371"/>
    <cellStyle name="Note 12 3 2" xfId="1372"/>
    <cellStyle name="Note 12 3_age théoriq, nbe d'années Eur" xfId="1373"/>
    <cellStyle name="Note 12 4" xfId="1374"/>
    <cellStyle name="Note 12 4 2" xfId="1375"/>
    <cellStyle name="Note 12 4_age théoriq, nbe d'années Eur" xfId="1376"/>
    <cellStyle name="Note 12 5" xfId="1377"/>
    <cellStyle name="Note 12 5 2" xfId="1378"/>
    <cellStyle name="Note 12 5_age théoriq, nbe d'années Eur" xfId="1379"/>
    <cellStyle name="Note 13 2" xfId="1380"/>
    <cellStyle name="Note 13 2 2" xfId="1381"/>
    <cellStyle name="Note 13 2_age théoriq, nbe d'années Eur" xfId="1382"/>
    <cellStyle name="Note 14 2" xfId="1383"/>
    <cellStyle name="Note 14 2 2" xfId="1384"/>
    <cellStyle name="Note 14 2_age théoriq, nbe d'années Eur" xfId="1385"/>
    <cellStyle name="Note 15 2" xfId="1386"/>
    <cellStyle name="Note 15 2 2" xfId="1387"/>
    <cellStyle name="Note 15 2_age théoriq, nbe d'années Eur" xfId="1388"/>
    <cellStyle name="Note 2" xfId="1389"/>
    <cellStyle name="Note 2 2" xfId="1390"/>
    <cellStyle name="Note 2 2 2" xfId="1391"/>
    <cellStyle name="Note 2 2_age théoriq, nbe d'années Eur" xfId="1392"/>
    <cellStyle name="Note 2 3" xfId="1393"/>
    <cellStyle name="Note 2 3 2" xfId="1394"/>
    <cellStyle name="Note 2 3_age théoriq, nbe d'années Eur" xfId="1395"/>
    <cellStyle name="Note 2 4" xfId="1396"/>
    <cellStyle name="Note 2 4 2" xfId="1397"/>
    <cellStyle name="Note 2 4_age théoriq, nbe d'années Eur" xfId="1398"/>
    <cellStyle name="Note 2 5" xfId="1399"/>
    <cellStyle name="Note 2 5 2" xfId="1400"/>
    <cellStyle name="Note 2 5_age théoriq, nbe d'années Eur" xfId="1401"/>
    <cellStyle name="Note 2 6" xfId="1402"/>
    <cellStyle name="Note 2 6 2" xfId="1403"/>
    <cellStyle name="Note 2 6_age théoriq, nbe d'années Eur" xfId="1404"/>
    <cellStyle name="Note 2 7" xfId="1405"/>
    <cellStyle name="Note 2 7 2" xfId="1406"/>
    <cellStyle name="Note 2 7_age théoriq, nbe d'années Eur" xfId="1407"/>
    <cellStyle name="Note 2 8" xfId="1408"/>
    <cellStyle name="Note 2 8 2" xfId="1409"/>
    <cellStyle name="Note 2 8_age théoriq, nbe d'années Eur" xfId="1410"/>
    <cellStyle name="Note 2_age théoriq, nbe d'années Eur" xfId="1411"/>
    <cellStyle name="Note 3 2" xfId="1412"/>
    <cellStyle name="Note 3 2 2" xfId="1413"/>
    <cellStyle name="Note 3 2_age théoriq, nbe d'années Eur" xfId="1414"/>
    <cellStyle name="Note 3 3" xfId="1415"/>
    <cellStyle name="Note 3 3 2" xfId="1416"/>
    <cellStyle name="Note 3 3_age théoriq, nbe d'années Eur" xfId="1417"/>
    <cellStyle name="Note 3 4" xfId="1418"/>
    <cellStyle name="Note 3 4 2" xfId="1419"/>
    <cellStyle name="Note 3 4_age théoriq, nbe d'années Eur" xfId="1420"/>
    <cellStyle name="Note 3 5" xfId="1421"/>
    <cellStyle name="Note 3 5 2" xfId="1422"/>
    <cellStyle name="Note 3 5_age théoriq, nbe d'années Eur" xfId="1423"/>
    <cellStyle name="Note 3 6" xfId="1424"/>
    <cellStyle name="Note 3 6 2" xfId="1425"/>
    <cellStyle name="Note 3 6_age théoriq, nbe d'années Eur" xfId="1426"/>
    <cellStyle name="Note 3 7" xfId="1427"/>
    <cellStyle name="Note 3 7 2" xfId="1428"/>
    <cellStyle name="Note 3 7_age théoriq, nbe d'années Eur" xfId="1429"/>
    <cellStyle name="Note 3 8" xfId="1430"/>
    <cellStyle name="Note 3 8 2" xfId="1431"/>
    <cellStyle name="Note 3 8_age théoriq, nbe d'années Eur" xfId="1432"/>
    <cellStyle name="Note 4 2" xfId="1433"/>
    <cellStyle name="Note 4 2 2" xfId="1434"/>
    <cellStyle name="Note 4 2_age théoriq, nbe d'années Eur" xfId="1435"/>
    <cellStyle name="Note 4 3" xfId="1436"/>
    <cellStyle name="Note 4 3 2" xfId="1437"/>
    <cellStyle name="Note 4 3_age théoriq, nbe d'années Eur" xfId="1438"/>
    <cellStyle name="Note 4 4" xfId="1439"/>
    <cellStyle name="Note 4 4 2" xfId="1440"/>
    <cellStyle name="Note 4 4_age théoriq, nbe d'années Eur" xfId="1441"/>
    <cellStyle name="Note 4 5" xfId="1442"/>
    <cellStyle name="Note 4 5 2" xfId="1443"/>
    <cellStyle name="Note 4 5_age théoriq, nbe d'années Eur" xfId="1444"/>
    <cellStyle name="Note 4 6" xfId="1445"/>
    <cellStyle name="Note 4 6 2" xfId="1446"/>
    <cellStyle name="Note 4 6_age théoriq, nbe d'années Eur" xfId="1447"/>
    <cellStyle name="Note 4 7" xfId="1448"/>
    <cellStyle name="Note 4 7 2" xfId="1449"/>
    <cellStyle name="Note 4 7_age théoriq, nbe d'années Eur" xfId="1450"/>
    <cellStyle name="Note 4 8" xfId="1451"/>
    <cellStyle name="Note 4 8 2" xfId="1452"/>
    <cellStyle name="Note 4 8_age théoriq, nbe d'années Eur" xfId="1453"/>
    <cellStyle name="Note 5 2" xfId="1454"/>
    <cellStyle name="Note 5 2 2" xfId="1455"/>
    <cellStyle name="Note 5 2_age théoriq, nbe d'années Eur" xfId="1456"/>
    <cellStyle name="Note 5 3" xfId="1457"/>
    <cellStyle name="Note 5 3 2" xfId="1458"/>
    <cellStyle name="Note 5 3_age théoriq, nbe d'années Eur" xfId="1459"/>
    <cellStyle name="Note 5 4" xfId="1460"/>
    <cellStyle name="Note 5 4 2" xfId="1461"/>
    <cellStyle name="Note 5 4_age théoriq, nbe d'années Eur" xfId="1462"/>
    <cellStyle name="Note 5 5" xfId="1463"/>
    <cellStyle name="Note 5 5 2" xfId="1464"/>
    <cellStyle name="Note 5 5_age théoriq, nbe d'années Eur" xfId="1465"/>
    <cellStyle name="Note 5 6" xfId="1466"/>
    <cellStyle name="Note 5 6 2" xfId="1467"/>
    <cellStyle name="Note 5 6_age théoriq, nbe d'années Eur" xfId="1468"/>
    <cellStyle name="Note 5 7" xfId="1469"/>
    <cellStyle name="Note 5 7 2" xfId="1470"/>
    <cellStyle name="Note 5 7_age théoriq, nbe d'années Eur" xfId="1471"/>
    <cellStyle name="Note 5 8" xfId="1472"/>
    <cellStyle name="Note 5 8 2" xfId="1473"/>
    <cellStyle name="Note 5 8_age théoriq, nbe d'années Eur" xfId="1474"/>
    <cellStyle name="Note 6 2" xfId="1475"/>
    <cellStyle name="Note 6 2 2" xfId="1476"/>
    <cellStyle name="Note 6 2_age théoriq, nbe d'années Eur" xfId="1477"/>
    <cellStyle name="Note 6 3" xfId="1478"/>
    <cellStyle name="Note 6 3 2" xfId="1479"/>
    <cellStyle name="Note 6 3_age théoriq, nbe d'années Eur" xfId="1480"/>
    <cellStyle name="Note 6 4" xfId="1481"/>
    <cellStyle name="Note 6 4 2" xfId="1482"/>
    <cellStyle name="Note 6 4_age théoriq, nbe d'années Eur" xfId="1483"/>
    <cellStyle name="Note 6 5" xfId="1484"/>
    <cellStyle name="Note 6 5 2" xfId="1485"/>
    <cellStyle name="Note 6 5_age théoriq, nbe d'années Eur" xfId="1486"/>
    <cellStyle name="Note 6 6" xfId="1487"/>
    <cellStyle name="Note 6 6 2" xfId="1488"/>
    <cellStyle name="Note 6 6_age théoriq, nbe d'années Eur" xfId="1489"/>
    <cellStyle name="Note 6 7" xfId="1490"/>
    <cellStyle name="Note 6 7 2" xfId="1491"/>
    <cellStyle name="Note 6 7_age théoriq, nbe d'années Eur" xfId="1492"/>
    <cellStyle name="Note 6 8" xfId="1493"/>
    <cellStyle name="Note 6 8 2" xfId="1494"/>
    <cellStyle name="Note 6 8_age théoriq, nbe d'années Eur" xfId="1495"/>
    <cellStyle name="Note 7 2" xfId="1496"/>
    <cellStyle name="Note 7 2 2" xfId="1497"/>
    <cellStyle name="Note 7 2_age théoriq, nbe d'années Eur" xfId="1498"/>
    <cellStyle name="Note 7 3" xfId="1499"/>
    <cellStyle name="Note 7 3 2" xfId="1500"/>
    <cellStyle name="Note 7 3_age théoriq, nbe d'années Eur" xfId="1501"/>
    <cellStyle name="Note 7 4" xfId="1502"/>
    <cellStyle name="Note 7 4 2" xfId="1503"/>
    <cellStyle name="Note 7 4_age théoriq, nbe d'années Eur" xfId="1504"/>
    <cellStyle name="Note 7 5" xfId="1505"/>
    <cellStyle name="Note 7 5 2" xfId="1506"/>
    <cellStyle name="Note 7 5_age théoriq, nbe d'années Eur" xfId="1507"/>
    <cellStyle name="Note 7 6" xfId="1508"/>
    <cellStyle name="Note 7 6 2" xfId="1509"/>
    <cellStyle name="Note 7 6_age théoriq, nbe d'années Eur" xfId="1510"/>
    <cellStyle name="Note 7 7" xfId="1511"/>
    <cellStyle name="Note 7 7 2" xfId="1512"/>
    <cellStyle name="Note 7 7_age théoriq, nbe d'années Eur" xfId="1513"/>
    <cellStyle name="Note 7 8" xfId="1514"/>
    <cellStyle name="Note 7 8 2" xfId="1515"/>
    <cellStyle name="Note 7 8_age théoriq, nbe d'années Eur" xfId="1516"/>
    <cellStyle name="Note 8 2" xfId="1517"/>
    <cellStyle name="Note 8 2 2" xfId="1518"/>
    <cellStyle name="Note 8 2_age théoriq, nbe d'années Eur" xfId="1519"/>
    <cellStyle name="Note 8 3" xfId="1520"/>
    <cellStyle name="Note 8 3 2" xfId="1521"/>
    <cellStyle name="Note 8 3_age théoriq, nbe d'années Eur" xfId="1522"/>
    <cellStyle name="Note 8 4" xfId="1523"/>
    <cellStyle name="Note 8 4 2" xfId="1524"/>
    <cellStyle name="Note 8 4_age théoriq, nbe d'années Eur" xfId="1525"/>
    <cellStyle name="Note 8 5" xfId="1526"/>
    <cellStyle name="Note 8 5 2" xfId="1527"/>
    <cellStyle name="Note 8 5_age théoriq, nbe d'années Eur" xfId="1528"/>
    <cellStyle name="Note 8 6" xfId="1529"/>
    <cellStyle name="Note 8 6 2" xfId="1530"/>
    <cellStyle name="Note 8 6_age théoriq, nbe d'années Eur" xfId="1531"/>
    <cellStyle name="Note 8 7" xfId="1532"/>
    <cellStyle name="Note 8 7 2" xfId="1533"/>
    <cellStyle name="Note 8 7_age théoriq, nbe d'années Eur" xfId="1534"/>
    <cellStyle name="Note 8 8" xfId="1535"/>
    <cellStyle name="Note 8 8 2" xfId="1536"/>
    <cellStyle name="Note 8 8_age théoriq, nbe d'années Eur" xfId="1537"/>
    <cellStyle name="Note 9 2" xfId="1538"/>
    <cellStyle name="Note 9 2 2" xfId="1539"/>
    <cellStyle name="Note 9 2_age théoriq, nbe d'années Eur" xfId="1540"/>
    <cellStyle name="Note 9 3" xfId="1541"/>
    <cellStyle name="Note 9 3 2" xfId="1542"/>
    <cellStyle name="Note 9 3_age théoriq, nbe d'années Eur" xfId="1543"/>
    <cellStyle name="Note 9 4" xfId="1544"/>
    <cellStyle name="Note 9 4 2" xfId="1545"/>
    <cellStyle name="Note 9 4_age théoriq, nbe d'années Eur" xfId="1546"/>
    <cellStyle name="Note 9 5" xfId="1547"/>
    <cellStyle name="Note 9 5 2" xfId="1548"/>
    <cellStyle name="Note 9 5_age théoriq, nbe d'années Eur" xfId="1549"/>
    <cellStyle name="Note 9 6" xfId="1550"/>
    <cellStyle name="Note 9 6 2" xfId="1551"/>
    <cellStyle name="Note 9 6_age théoriq, nbe d'années Eur" xfId="1552"/>
    <cellStyle name="Note 9 7" xfId="1553"/>
    <cellStyle name="Note 9 7 2" xfId="1554"/>
    <cellStyle name="Note 9 7_age théoriq, nbe d'années Eur" xfId="1555"/>
    <cellStyle name="Note 9 8" xfId="1556"/>
    <cellStyle name="Note 9 8 2" xfId="1557"/>
    <cellStyle name="Note 9 8_age théoriq, nbe d'années Eur" xfId="1558"/>
    <cellStyle name="notes" xfId="1559"/>
    <cellStyle name="Numbers_Right" xfId="1560"/>
    <cellStyle name="Output 2" xfId="1561"/>
    <cellStyle name="Percent [2]" xfId="1562"/>
    <cellStyle name="Percent 2" xfId="1563"/>
    <cellStyle name="Percent 2 2" xfId="1564"/>
    <cellStyle name="Percent 2 2 2" xfId="1565"/>
    <cellStyle name="Percent 2 2 2 2" xfId="1566"/>
    <cellStyle name="Percent 2 2 3" xfId="1567"/>
    <cellStyle name="Percent 2 3" xfId="1568"/>
    <cellStyle name="Percent 2 3 2" xfId="1569"/>
    <cellStyle name="Percent 2 4" xfId="1570"/>
    <cellStyle name="Percent 3" xfId="1571"/>
    <cellStyle name="Percent 3 2" xfId="1572"/>
    <cellStyle name="Percent 3 2 2" xfId="1573"/>
    <cellStyle name="Percent 3 2 3" xfId="1574"/>
    <cellStyle name="Percent 3 3" xfId="1575"/>
    <cellStyle name="Percent 3 4" xfId="1576"/>
    <cellStyle name="Percent 3 5" xfId="1577"/>
    <cellStyle name="Percent 4" xfId="1578"/>
    <cellStyle name="Percent 4 2" xfId="1579"/>
    <cellStyle name="Percent 4 3" xfId="1580"/>
    <cellStyle name="Percent 4 4" xfId="1581"/>
    <cellStyle name="Percent 5" xfId="1582"/>
    <cellStyle name="Pourcentage 2" xfId="1583"/>
    <cellStyle name="Procentowy 3" xfId="1584"/>
    <cellStyle name="Procentowy 8" xfId="1585"/>
    <cellStyle name="Prozent_SubCatperStud" xfId="1586"/>
    <cellStyle name="row" xfId="1587"/>
    <cellStyle name="row 10" xfId="1588"/>
    <cellStyle name="row 10 2" xfId="1589"/>
    <cellStyle name="row 10 3" xfId="1590"/>
    <cellStyle name="row 11" xfId="1591"/>
    <cellStyle name="row 12" xfId="1592"/>
    <cellStyle name="row 2" xfId="1593"/>
    <cellStyle name="row 2 2" xfId="1594"/>
    <cellStyle name="row 2 2 2" xfId="1595"/>
    <cellStyle name="row 2 2 2 2" xfId="1596"/>
    <cellStyle name="row 2 2 2 3" xfId="1597"/>
    <cellStyle name="row 2 2 3" xfId="1598"/>
    <cellStyle name="row 2 2 4" xfId="1599"/>
    <cellStyle name="row 2 2_age théoriq, nbe d'années Eur" xfId="1600"/>
    <cellStyle name="row 2 3" xfId="1601"/>
    <cellStyle name="row 2 3 2" xfId="1602"/>
    <cellStyle name="row 2 3 3" xfId="1603"/>
    <cellStyle name="row 2 4" xfId="1604"/>
    <cellStyle name="row 2 4 2" xfId="1605"/>
    <cellStyle name="row 2 4 3" xfId="1606"/>
    <cellStyle name="row 2 5" xfId="1607"/>
    <cellStyle name="row 2 5 2" xfId="1608"/>
    <cellStyle name="row 2 5 3" xfId="1609"/>
    <cellStyle name="row 2 6" xfId="1610"/>
    <cellStyle name="row 2 6 2" xfId="1611"/>
    <cellStyle name="row 2 6 3" xfId="1612"/>
    <cellStyle name="row 2 7" xfId="1613"/>
    <cellStyle name="row 2 8" xfId="1614"/>
    <cellStyle name="row 2_age théoriq, nbe d'années Eur" xfId="1615"/>
    <cellStyle name="row 3" xfId="1616"/>
    <cellStyle name="row 3 2" xfId="1617"/>
    <cellStyle name="row 3 2 2" xfId="1618"/>
    <cellStyle name="row 3 2 3" xfId="1619"/>
    <cellStyle name="row 3 3" xfId="1620"/>
    <cellStyle name="row 3 4" xfId="1621"/>
    <cellStyle name="row 3_age théoriq, nbe d'années Eur" xfId="1622"/>
    <cellStyle name="row 4" xfId="1623"/>
    <cellStyle name="row 4 2" xfId="1624"/>
    <cellStyle name="row 4 2 2" xfId="1625"/>
    <cellStyle name="row 4 2 3" xfId="1626"/>
    <cellStyle name="row 4 3" xfId="1627"/>
    <cellStyle name="row 4 4" xfId="1628"/>
    <cellStyle name="row 4_age théoriq, nbe d'années Eur" xfId="1629"/>
    <cellStyle name="row 5" xfId="1630"/>
    <cellStyle name="row 5 2" xfId="1631"/>
    <cellStyle name="row 5 2 2" xfId="1632"/>
    <cellStyle name="row 5 2 3" xfId="1633"/>
    <cellStyle name="row 5 3" xfId="1634"/>
    <cellStyle name="row 5 4" xfId="1635"/>
    <cellStyle name="row 5_age théoriq, nbe d'années Eur" xfId="1636"/>
    <cellStyle name="row 6" xfId="1637"/>
    <cellStyle name="row 6 2" xfId="1638"/>
    <cellStyle name="row 6 2 2" xfId="1639"/>
    <cellStyle name="row 6 2 3" xfId="1640"/>
    <cellStyle name="row 6 3" xfId="1641"/>
    <cellStyle name="row 6 4" xfId="1642"/>
    <cellStyle name="row 6_age théoriq, nbe d'années Eur" xfId="1643"/>
    <cellStyle name="row 7" xfId="1644"/>
    <cellStyle name="row 7 2" xfId="1645"/>
    <cellStyle name="row 7 2 2" xfId="1646"/>
    <cellStyle name="row 7 2 3" xfId="1647"/>
    <cellStyle name="row 7 3" xfId="1648"/>
    <cellStyle name="row 7 4" xfId="1649"/>
    <cellStyle name="row 7_age théoriq, nbe d'années Eur" xfId="1650"/>
    <cellStyle name="row 8" xfId="1651"/>
    <cellStyle name="row 8 2" xfId="1652"/>
    <cellStyle name="row 8 2 2" xfId="1653"/>
    <cellStyle name="row 8 2 3" xfId="1654"/>
    <cellStyle name="row 8 3" xfId="1655"/>
    <cellStyle name="row 8 4" xfId="1656"/>
    <cellStyle name="row 8_age théoriq, nbe d'années Eur" xfId="1657"/>
    <cellStyle name="row 9" xfId="1658"/>
    <cellStyle name="row 9 2" xfId="1659"/>
    <cellStyle name="row 9 2 2" xfId="1660"/>
    <cellStyle name="row 9 2 3" xfId="1661"/>
    <cellStyle name="row 9 3" xfId="1662"/>
    <cellStyle name="row 9 4" xfId="1663"/>
    <cellStyle name="row 9_age théoriq, nbe d'années Eur" xfId="1664"/>
    <cellStyle name="row_age théoriq, nbe d'années Eur" xfId="1665"/>
    <cellStyle name="RowCodes" xfId="1666"/>
    <cellStyle name="Row-Col Headings" xfId="1667"/>
    <cellStyle name="RowTitles" xfId="1668"/>
    <cellStyle name="RowTitles 2" xfId="1669"/>
    <cellStyle name="RowTitles 2 2" xfId="1670"/>
    <cellStyle name="RowTitles 2 2 2" xfId="1671"/>
    <cellStyle name="RowTitles 2 2 3" xfId="1672"/>
    <cellStyle name="RowTitles 2 3" xfId="1673"/>
    <cellStyle name="RowTitles 2 4" xfId="1674"/>
    <cellStyle name="RowTitles 2_age théoriq, nbe d'années Eur" xfId="1675"/>
    <cellStyle name="RowTitles 3" xfId="1676"/>
    <cellStyle name="RowTitles 3 2" xfId="1677"/>
    <cellStyle name="RowTitles 3 3" xfId="1678"/>
    <cellStyle name="RowTitles 4" xfId="1679"/>
    <cellStyle name="RowTitles 4 2" xfId="1680"/>
    <cellStyle name="RowTitles 4 3" xfId="1681"/>
    <cellStyle name="RowTitles 5" xfId="1682"/>
    <cellStyle name="RowTitles 6" xfId="1683"/>
    <cellStyle name="RowTitles_age théoriq, nbe d'années Eur" xfId="1684"/>
    <cellStyle name="RowTitles1-Detail" xfId="1685"/>
    <cellStyle name="RowTitles1-Detail 10" xfId="1686"/>
    <cellStyle name="RowTitles1-Detail 2" xfId="1687"/>
    <cellStyle name="RowTitles1-Detail 2 2" xfId="1688"/>
    <cellStyle name="RowTitles1-Detail 2 2 2" xfId="1689"/>
    <cellStyle name="RowTitles1-Detail 2 2 2 2" xfId="1690"/>
    <cellStyle name="RowTitles1-Detail 2 2 2 2 2" xfId="1691"/>
    <cellStyle name="RowTitles1-Detail 2 2 2 2 2 2" xfId="1692"/>
    <cellStyle name="RowTitles1-Detail 2 2 2 2 2 2 2" xfId="1693"/>
    <cellStyle name="RowTitles1-Detail 2 2 2 2 2 2 2 2" xfId="1694"/>
    <cellStyle name="RowTitles1-Detail 2 2 2 2 2 2 3" xfId="1695"/>
    <cellStyle name="RowTitles1-Detail 2 2 2 2 2 2_age théoriq, nbe d'années Eur" xfId="1696"/>
    <cellStyle name="RowTitles1-Detail 2 2 2 2 2 3" xfId="1697"/>
    <cellStyle name="RowTitles1-Detail 2 2 2 2 2_age théoriq, nbe d'années Eur" xfId="1698"/>
    <cellStyle name="RowTitles1-Detail 2 2 2 2 3" xfId="1699"/>
    <cellStyle name="RowTitles1-Detail 2 2 2 2 3 2" xfId="1700"/>
    <cellStyle name="RowTitles1-Detail 2 2 2 2 3 2 2" xfId="1701"/>
    <cellStyle name="RowTitles1-Detail 2 2 2 2 3 2 2 2" xfId="1702"/>
    <cellStyle name="RowTitles1-Detail 2 2 2 2 3 2 3" xfId="1703"/>
    <cellStyle name="RowTitles1-Detail 2 2 2 2 3 2_age théoriq, nbe d'années Eur" xfId="1704"/>
    <cellStyle name="RowTitles1-Detail 2 2 2 2 3 3" xfId="1705"/>
    <cellStyle name="RowTitles1-Detail 2 2 2 2 3_age théoriq, nbe d'années Eur" xfId="1706"/>
    <cellStyle name="RowTitles1-Detail 2 2 2 2 4" xfId="1707"/>
    <cellStyle name="RowTitles1-Detail 2 2 2 2 4 2" xfId="1708"/>
    <cellStyle name="RowTitles1-Detail 2 2 2 2 4 2 2" xfId="1709"/>
    <cellStyle name="RowTitles1-Detail 2 2 2 2 4 2 2 2" xfId="1710"/>
    <cellStyle name="RowTitles1-Detail 2 2 2 2 4 2 3" xfId="1711"/>
    <cellStyle name="RowTitles1-Detail 2 2 2 2 4 2_age théoriq, nbe d'années Eur" xfId="1712"/>
    <cellStyle name="RowTitles1-Detail 2 2 2 2 4 3" xfId="1713"/>
    <cellStyle name="RowTitles1-Detail 2 2 2 2 4_age théoriq, nbe d'années Eur" xfId="1714"/>
    <cellStyle name="RowTitles1-Detail 2 2 2 2 5" xfId="1715"/>
    <cellStyle name="RowTitles1-Detail 2 2 2 2 5 2" xfId="1716"/>
    <cellStyle name="RowTitles1-Detail 2 2 2 2 5 2 2" xfId="1717"/>
    <cellStyle name="RowTitles1-Detail 2 2 2 2 5 3" xfId="1718"/>
    <cellStyle name="RowTitles1-Detail 2 2 2 2 5_age théoriq, nbe d'années Eur" xfId="1719"/>
    <cellStyle name="RowTitles1-Detail 2 2 2 2 6" xfId="1720"/>
    <cellStyle name="RowTitles1-Detail 2 2 2 2_age théoriq, nbe d'années Eur" xfId="1721"/>
    <cellStyle name="RowTitles1-Detail 2 2 2 3" xfId="1722"/>
    <cellStyle name="RowTitles1-Detail 2 2 2 3 2" xfId="1723"/>
    <cellStyle name="RowTitles1-Detail 2 2 2 3 2 2" xfId="1724"/>
    <cellStyle name="RowTitles1-Detail 2 2 2 3 2 2 2" xfId="1725"/>
    <cellStyle name="RowTitles1-Detail 2 2 2 3 2 3" xfId="1726"/>
    <cellStyle name="RowTitles1-Detail 2 2 2 3 2_age théoriq, nbe d'années Eur" xfId="1727"/>
    <cellStyle name="RowTitles1-Detail 2 2 2 3 3" xfId="1728"/>
    <cellStyle name="RowTitles1-Detail 2 2 2 3_age théoriq, nbe d'années Eur" xfId="1729"/>
    <cellStyle name="RowTitles1-Detail 2 2 2 4" xfId="1730"/>
    <cellStyle name="RowTitles1-Detail 2 2 2 4 2" xfId="1731"/>
    <cellStyle name="RowTitles1-Detail 2 2 2 4 2 2" xfId="1732"/>
    <cellStyle name="RowTitles1-Detail 2 2 2 4 2 2 2" xfId="1733"/>
    <cellStyle name="RowTitles1-Detail 2 2 2 4 2 3" xfId="1734"/>
    <cellStyle name="RowTitles1-Detail 2 2 2 4 2_age théoriq, nbe d'années Eur" xfId="1735"/>
    <cellStyle name="RowTitles1-Detail 2 2 2 4 3" xfId="1736"/>
    <cellStyle name="RowTitles1-Detail 2 2 2 4_age théoriq, nbe d'années Eur" xfId="1737"/>
    <cellStyle name="RowTitles1-Detail 2 2 2 5" xfId="1738"/>
    <cellStyle name="RowTitles1-Detail 2 2 2 5 2" xfId="1739"/>
    <cellStyle name="RowTitles1-Detail 2 2 2 5 2 2" xfId="1740"/>
    <cellStyle name="RowTitles1-Detail 2 2 2 5 2 2 2" xfId="1741"/>
    <cellStyle name="RowTitles1-Detail 2 2 2 5 2 3" xfId="1742"/>
    <cellStyle name="RowTitles1-Detail 2 2 2 5 2_age théoriq, nbe d'années Eur" xfId="1743"/>
    <cellStyle name="RowTitles1-Detail 2 2 2 5 3" xfId="1744"/>
    <cellStyle name="RowTitles1-Detail 2 2 2 5_age théoriq, nbe d'années Eur" xfId="1745"/>
    <cellStyle name="RowTitles1-Detail 2 2 2 6" xfId="1746"/>
    <cellStyle name="RowTitles1-Detail 2 2 2 6 2" xfId="1747"/>
    <cellStyle name="RowTitles1-Detail 2 2 2 6 2 2" xfId="1748"/>
    <cellStyle name="RowTitles1-Detail 2 2 2 6 3" xfId="1749"/>
    <cellStyle name="RowTitles1-Detail 2 2 2 6_age théoriq, nbe d'années Eur" xfId="1750"/>
    <cellStyle name="RowTitles1-Detail 2 2 2 7" xfId="1751"/>
    <cellStyle name="RowTitles1-Detail 2 2 2_age théoriq, nbe d'années Eur" xfId="1752"/>
    <cellStyle name="RowTitles1-Detail 2 2 3" xfId="1753"/>
    <cellStyle name="RowTitles1-Detail 2 2 3 2" xfId="1754"/>
    <cellStyle name="RowTitles1-Detail 2 2 3 2 2" xfId="1755"/>
    <cellStyle name="RowTitles1-Detail 2 2 3 2 2 2" xfId="1756"/>
    <cellStyle name="RowTitles1-Detail 2 2 3 2 2 2 2" xfId="1757"/>
    <cellStyle name="RowTitles1-Detail 2 2 3 2 2 3" xfId="1758"/>
    <cellStyle name="RowTitles1-Detail 2 2 3 2 2_age théoriq, nbe d'années Eur" xfId="1759"/>
    <cellStyle name="RowTitles1-Detail 2 2 3 2 3" xfId="1760"/>
    <cellStyle name="RowTitles1-Detail 2 2 3 2_age théoriq, nbe d'années Eur" xfId="1761"/>
    <cellStyle name="RowTitles1-Detail 2 2 3 3" xfId="1762"/>
    <cellStyle name="RowTitles1-Detail 2 2 3 3 2" xfId="1763"/>
    <cellStyle name="RowTitles1-Detail 2 2 3 3 2 2" xfId="1764"/>
    <cellStyle name="RowTitles1-Detail 2 2 3 3 2 2 2" xfId="1765"/>
    <cellStyle name="RowTitles1-Detail 2 2 3 3 2 3" xfId="1766"/>
    <cellStyle name="RowTitles1-Detail 2 2 3 3 2_age théoriq, nbe d'années Eur" xfId="1767"/>
    <cellStyle name="RowTitles1-Detail 2 2 3 3 3" xfId="1768"/>
    <cellStyle name="RowTitles1-Detail 2 2 3 3_age théoriq, nbe d'années Eur" xfId="1769"/>
    <cellStyle name="RowTitles1-Detail 2 2 3 4" xfId="1770"/>
    <cellStyle name="RowTitles1-Detail 2 2 3 4 2" xfId="1771"/>
    <cellStyle name="RowTitles1-Detail 2 2 3 4 2 2" xfId="1772"/>
    <cellStyle name="RowTitles1-Detail 2 2 3 4 2 2 2" xfId="1773"/>
    <cellStyle name="RowTitles1-Detail 2 2 3 4 2 3" xfId="1774"/>
    <cellStyle name="RowTitles1-Detail 2 2 3 4 2_age théoriq, nbe d'années Eur" xfId="1775"/>
    <cellStyle name="RowTitles1-Detail 2 2 3 4 3" xfId="1776"/>
    <cellStyle name="RowTitles1-Detail 2 2 3 4_age théoriq, nbe d'années Eur" xfId="1777"/>
    <cellStyle name="RowTitles1-Detail 2 2 3 5" xfId="1778"/>
    <cellStyle name="RowTitles1-Detail 2 2 3 5 2" xfId="1779"/>
    <cellStyle name="RowTitles1-Detail 2 2 3 5 2 2" xfId="1780"/>
    <cellStyle name="RowTitles1-Detail 2 2 3 5 3" xfId="1781"/>
    <cellStyle name="RowTitles1-Detail 2 2 3 5_age théoriq, nbe d'années Eur" xfId="1782"/>
    <cellStyle name="RowTitles1-Detail 2 2 3 6" xfId="1783"/>
    <cellStyle name="RowTitles1-Detail 2 2 3_age théoriq, nbe d'années Eur" xfId="1784"/>
    <cellStyle name="RowTitles1-Detail 2 2 4" xfId="1785"/>
    <cellStyle name="RowTitles1-Detail 2 2 4 2" xfId="1786"/>
    <cellStyle name="RowTitles1-Detail 2 2 4 2 2" xfId="1787"/>
    <cellStyle name="RowTitles1-Detail 2 2 4 2 2 2" xfId="1788"/>
    <cellStyle name="RowTitles1-Detail 2 2 4 2 3" xfId="1789"/>
    <cellStyle name="RowTitles1-Detail 2 2 4 2_age théoriq, nbe d'années Eur" xfId="1790"/>
    <cellStyle name="RowTitles1-Detail 2 2 4 3" xfId="1791"/>
    <cellStyle name="RowTitles1-Detail 2 2 4_age théoriq, nbe d'années Eur" xfId="1792"/>
    <cellStyle name="RowTitles1-Detail 2 2 5" xfId="1793"/>
    <cellStyle name="RowTitles1-Detail 2 2 5 2" xfId="1794"/>
    <cellStyle name="RowTitles1-Detail 2 2 5 2 2" xfId="1795"/>
    <cellStyle name="RowTitles1-Detail 2 2 5 2 2 2" xfId="1796"/>
    <cellStyle name="RowTitles1-Detail 2 2 5 2 3" xfId="1797"/>
    <cellStyle name="RowTitles1-Detail 2 2 5 2_age théoriq, nbe d'années Eur" xfId="1798"/>
    <cellStyle name="RowTitles1-Detail 2 2 5 3" xfId="1799"/>
    <cellStyle name="RowTitles1-Detail 2 2 5_age théoriq, nbe d'années Eur" xfId="1800"/>
    <cellStyle name="RowTitles1-Detail 2 2 6" xfId="1801"/>
    <cellStyle name="RowTitles1-Detail 2 2 6 2" xfId="1802"/>
    <cellStyle name="RowTitles1-Detail 2 2 6 2 2" xfId="1803"/>
    <cellStyle name="RowTitles1-Detail 2 2 6 2 2 2" xfId="1804"/>
    <cellStyle name="RowTitles1-Detail 2 2 6 2 3" xfId="1805"/>
    <cellStyle name="RowTitles1-Detail 2 2 6 2_age théoriq, nbe d'années Eur" xfId="1806"/>
    <cellStyle name="RowTitles1-Detail 2 2 6 3" xfId="1807"/>
    <cellStyle name="RowTitles1-Detail 2 2 6_age théoriq, nbe d'années Eur" xfId="1808"/>
    <cellStyle name="RowTitles1-Detail 2 2 7" xfId="1809"/>
    <cellStyle name="RowTitles1-Detail 2 2 7 2" xfId="1810"/>
    <cellStyle name="RowTitles1-Detail 2 2 7 2 2" xfId="1811"/>
    <cellStyle name="RowTitles1-Detail 2 2 7 3" xfId="1812"/>
    <cellStyle name="RowTitles1-Detail 2 2 7_age théoriq, nbe d'années Eur" xfId="1813"/>
    <cellStyle name="RowTitles1-Detail 2 2 8" xfId="1814"/>
    <cellStyle name="RowTitles1-Detail 2 2_age théoriq, nbe d'années Eur" xfId="1815"/>
    <cellStyle name="RowTitles1-Detail 2 3" xfId="1816"/>
    <cellStyle name="RowTitles1-Detail 2 3 2" xfId="1817"/>
    <cellStyle name="RowTitles1-Detail 2 3 2 2" xfId="1818"/>
    <cellStyle name="RowTitles1-Detail 2 3 2 2 2" xfId="1819"/>
    <cellStyle name="RowTitles1-Detail 2 3 2 2 2 2" xfId="1820"/>
    <cellStyle name="RowTitles1-Detail 2 3 2 2 2 2 2" xfId="1821"/>
    <cellStyle name="RowTitles1-Detail 2 3 2 2 2 2 2 2" xfId="1822"/>
    <cellStyle name="RowTitles1-Detail 2 3 2 2 2 2 3" xfId="1823"/>
    <cellStyle name="RowTitles1-Detail 2 3 2 2 2 2_age théoriq, nbe d'années Eur" xfId="1824"/>
    <cellStyle name="RowTitles1-Detail 2 3 2 2 2 3" xfId="1825"/>
    <cellStyle name="RowTitles1-Detail 2 3 2 2 2_age théoriq, nbe d'années Eur" xfId="1826"/>
    <cellStyle name="RowTitles1-Detail 2 3 2 2 3" xfId="1827"/>
    <cellStyle name="RowTitles1-Detail 2 3 2 2 3 2" xfId="1828"/>
    <cellStyle name="RowTitles1-Detail 2 3 2 2 3 2 2" xfId="1829"/>
    <cellStyle name="RowTitles1-Detail 2 3 2 2 3 2 2 2" xfId="1830"/>
    <cellStyle name="RowTitles1-Detail 2 3 2 2 3 2 3" xfId="1831"/>
    <cellStyle name="RowTitles1-Detail 2 3 2 2 3 2_age théoriq, nbe d'années Eur" xfId="1832"/>
    <cellStyle name="RowTitles1-Detail 2 3 2 2 3 3" xfId="1833"/>
    <cellStyle name="RowTitles1-Detail 2 3 2 2 3_age théoriq, nbe d'années Eur" xfId="1834"/>
    <cellStyle name="RowTitles1-Detail 2 3 2 2 4" xfId="1835"/>
    <cellStyle name="RowTitles1-Detail 2 3 2 2 4 2" xfId="1836"/>
    <cellStyle name="RowTitles1-Detail 2 3 2 2 4 2 2" xfId="1837"/>
    <cellStyle name="RowTitles1-Detail 2 3 2 2 4 2 2 2" xfId="1838"/>
    <cellStyle name="RowTitles1-Detail 2 3 2 2 4 2 3" xfId="1839"/>
    <cellStyle name="RowTitles1-Detail 2 3 2 2 4 2_age théoriq, nbe d'années Eur" xfId="1840"/>
    <cellStyle name="RowTitles1-Detail 2 3 2 2 4 3" xfId="1841"/>
    <cellStyle name="RowTitles1-Detail 2 3 2 2 4_age théoriq, nbe d'années Eur" xfId="1842"/>
    <cellStyle name="RowTitles1-Detail 2 3 2 2 5" xfId="1843"/>
    <cellStyle name="RowTitles1-Detail 2 3 2 2 5 2" xfId="1844"/>
    <cellStyle name="RowTitles1-Detail 2 3 2 2 5 2 2" xfId="1845"/>
    <cellStyle name="RowTitles1-Detail 2 3 2 2 5 3" xfId="1846"/>
    <cellStyle name="RowTitles1-Detail 2 3 2 2 5_age théoriq, nbe d'années Eur" xfId="1847"/>
    <cellStyle name="RowTitles1-Detail 2 3 2 2 6" xfId="1848"/>
    <cellStyle name="RowTitles1-Detail 2 3 2 2_age théoriq, nbe d'années Eur" xfId="1849"/>
    <cellStyle name="RowTitles1-Detail 2 3 2 3" xfId="1850"/>
    <cellStyle name="RowTitles1-Detail 2 3 2 3 2" xfId="1851"/>
    <cellStyle name="RowTitles1-Detail 2 3 2 3 2 2" xfId="1852"/>
    <cellStyle name="RowTitles1-Detail 2 3 2 3 2 2 2" xfId="1853"/>
    <cellStyle name="RowTitles1-Detail 2 3 2 3 2 3" xfId="1854"/>
    <cellStyle name="RowTitles1-Detail 2 3 2 3 2_age théoriq, nbe d'années Eur" xfId="1855"/>
    <cellStyle name="RowTitles1-Detail 2 3 2 3 3" xfId="1856"/>
    <cellStyle name="RowTitles1-Detail 2 3 2 3_age théoriq, nbe d'années Eur" xfId="1857"/>
    <cellStyle name="RowTitles1-Detail 2 3 2 4" xfId="1858"/>
    <cellStyle name="RowTitles1-Detail 2 3 2 4 2" xfId="1859"/>
    <cellStyle name="RowTitles1-Detail 2 3 2 4 2 2" xfId="1860"/>
    <cellStyle name="RowTitles1-Detail 2 3 2 4 2 2 2" xfId="1861"/>
    <cellStyle name="RowTitles1-Detail 2 3 2 4 2 3" xfId="1862"/>
    <cellStyle name="RowTitles1-Detail 2 3 2 4 2_age théoriq, nbe d'années Eur" xfId="1863"/>
    <cellStyle name="RowTitles1-Detail 2 3 2 4 3" xfId="1864"/>
    <cellStyle name="RowTitles1-Detail 2 3 2 4_age théoriq, nbe d'années Eur" xfId="1865"/>
    <cellStyle name="RowTitles1-Detail 2 3 2 5" xfId="1866"/>
    <cellStyle name="RowTitles1-Detail 2 3 2 5 2" xfId="1867"/>
    <cellStyle name="RowTitles1-Detail 2 3 2 5 2 2" xfId="1868"/>
    <cellStyle name="RowTitles1-Detail 2 3 2 5 2 2 2" xfId="1869"/>
    <cellStyle name="RowTitles1-Detail 2 3 2 5 2 3" xfId="1870"/>
    <cellStyle name="RowTitles1-Detail 2 3 2 5 2_age théoriq, nbe d'années Eur" xfId="1871"/>
    <cellStyle name="RowTitles1-Detail 2 3 2 5 3" xfId="1872"/>
    <cellStyle name="RowTitles1-Detail 2 3 2 5_age théoriq, nbe d'années Eur" xfId="1873"/>
    <cellStyle name="RowTitles1-Detail 2 3 2 6" xfId="1874"/>
    <cellStyle name="RowTitles1-Detail 2 3 2 6 2" xfId="1875"/>
    <cellStyle name="RowTitles1-Detail 2 3 2 6 2 2" xfId="1876"/>
    <cellStyle name="RowTitles1-Detail 2 3 2 6 3" xfId="1877"/>
    <cellStyle name="RowTitles1-Detail 2 3 2 6_age théoriq, nbe d'années Eur" xfId="1878"/>
    <cellStyle name="RowTitles1-Detail 2 3 2 7" xfId="1879"/>
    <cellStyle name="RowTitles1-Detail 2 3 2_age théoriq, nbe d'années Eur" xfId="1880"/>
    <cellStyle name="RowTitles1-Detail 2 3 3" xfId="1881"/>
    <cellStyle name="RowTitles1-Detail 2 3 3 2" xfId="1882"/>
    <cellStyle name="RowTitles1-Detail 2 3 3 2 2" xfId="1883"/>
    <cellStyle name="RowTitles1-Detail 2 3 3 2 2 2" xfId="1884"/>
    <cellStyle name="RowTitles1-Detail 2 3 3 2 2 2 2" xfId="1885"/>
    <cellStyle name="RowTitles1-Detail 2 3 3 2 2 3" xfId="1886"/>
    <cellStyle name="RowTitles1-Detail 2 3 3 2 2_age théoriq, nbe d'années Eur" xfId="1887"/>
    <cellStyle name="RowTitles1-Detail 2 3 3 2 3" xfId="1888"/>
    <cellStyle name="RowTitles1-Detail 2 3 3 2_age théoriq, nbe d'années Eur" xfId="1889"/>
    <cellStyle name="RowTitles1-Detail 2 3 3 3" xfId="1890"/>
    <cellStyle name="RowTitles1-Detail 2 3 3 3 2" xfId="1891"/>
    <cellStyle name="RowTitles1-Detail 2 3 3 3 2 2" xfId="1892"/>
    <cellStyle name="RowTitles1-Detail 2 3 3 3 2 2 2" xfId="1893"/>
    <cellStyle name="RowTitles1-Detail 2 3 3 3 2 3" xfId="1894"/>
    <cellStyle name="RowTitles1-Detail 2 3 3 3 2_age théoriq, nbe d'années Eur" xfId="1895"/>
    <cellStyle name="RowTitles1-Detail 2 3 3 3 3" xfId="1896"/>
    <cellStyle name="RowTitles1-Detail 2 3 3 3_age théoriq, nbe d'années Eur" xfId="1897"/>
    <cellStyle name="RowTitles1-Detail 2 3 3 4" xfId="1898"/>
    <cellStyle name="RowTitles1-Detail 2 3 3 4 2" xfId="1899"/>
    <cellStyle name="RowTitles1-Detail 2 3 3 4 2 2" xfId="1900"/>
    <cellStyle name="RowTitles1-Detail 2 3 3 4 2 2 2" xfId="1901"/>
    <cellStyle name="RowTitles1-Detail 2 3 3 4 2 3" xfId="1902"/>
    <cellStyle name="RowTitles1-Detail 2 3 3 4 2_age théoriq, nbe d'années Eur" xfId="1903"/>
    <cellStyle name="RowTitles1-Detail 2 3 3 4 3" xfId="1904"/>
    <cellStyle name="RowTitles1-Detail 2 3 3 4_age théoriq, nbe d'années Eur" xfId="1905"/>
    <cellStyle name="RowTitles1-Detail 2 3 3 5" xfId="1906"/>
    <cellStyle name="RowTitles1-Detail 2 3 3 5 2" xfId="1907"/>
    <cellStyle name="RowTitles1-Detail 2 3 3 5 2 2" xfId="1908"/>
    <cellStyle name="RowTitles1-Detail 2 3 3 5 3" xfId="1909"/>
    <cellStyle name="RowTitles1-Detail 2 3 3 5_age théoriq, nbe d'années Eur" xfId="1910"/>
    <cellStyle name="RowTitles1-Detail 2 3 3 6" xfId="1911"/>
    <cellStyle name="RowTitles1-Detail 2 3 3_age théoriq, nbe d'années Eur" xfId="1912"/>
    <cellStyle name="RowTitles1-Detail 2 3 4" xfId="1913"/>
    <cellStyle name="RowTitles1-Detail 2 3 4 2" xfId="1914"/>
    <cellStyle name="RowTitles1-Detail 2 3 4 2 2" xfId="1915"/>
    <cellStyle name="RowTitles1-Detail 2 3 4 2 2 2" xfId="1916"/>
    <cellStyle name="RowTitles1-Detail 2 3 4 2 3" xfId="1917"/>
    <cellStyle name="RowTitles1-Detail 2 3 4 2_age théoriq, nbe d'années Eur" xfId="1918"/>
    <cellStyle name="RowTitles1-Detail 2 3 4 3" xfId="1919"/>
    <cellStyle name="RowTitles1-Detail 2 3 4_age théoriq, nbe d'années Eur" xfId="1920"/>
    <cellStyle name="RowTitles1-Detail 2 3 5" xfId="1921"/>
    <cellStyle name="RowTitles1-Detail 2 3 5 2" xfId="1922"/>
    <cellStyle name="RowTitles1-Detail 2 3 5 2 2" xfId="1923"/>
    <cellStyle name="RowTitles1-Detail 2 3 5 2 2 2" xfId="1924"/>
    <cellStyle name="RowTitles1-Detail 2 3 5 2 3" xfId="1925"/>
    <cellStyle name="RowTitles1-Detail 2 3 5 2_age théoriq, nbe d'années Eur" xfId="1926"/>
    <cellStyle name="RowTitles1-Detail 2 3 5 3" xfId="1927"/>
    <cellStyle name="RowTitles1-Detail 2 3 5_age théoriq, nbe d'années Eur" xfId="1928"/>
    <cellStyle name="RowTitles1-Detail 2 3 6" xfId="1929"/>
    <cellStyle name="RowTitles1-Detail 2 3 6 2" xfId="1930"/>
    <cellStyle name="RowTitles1-Detail 2 3 6 2 2" xfId="1931"/>
    <cellStyle name="RowTitles1-Detail 2 3 6 2 2 2" xfId="1932"/>
    <cellStyle name="RowTitles1-Detail 2 3 6 2 3" xfId="1933"/>
    <cellStyle name="RowTitles1-Detail 2 3 6 2_age théoriq, nbe d'années Eur" xfId="1934"/>
    <cellStyle name="RowTitles1-Detail 2 3 6 3" xfId="1935"/>
    <cellStyle name="RowTitles1-Detail 2 3 6_age théoriq, nbe d'années Eur" xfId="1936"/>
    <cellStyle name="RowTitles1-Detail 2 3 7" xfId="1937"/>
    <cellStyle name="RowTitles1-Detail 2 3 7 2" xfId="1938"/>
    <cellStyle name="RowTitles1-Detail 2 3 7 2 2" xfId="1939"/>
    <cellStyle name="RowTitles1-Detail 2 3 7 3" xfId="1940"/>
    <cellStyle name="RowTitles1-Detail 2 3 7_age théoriq, nbe d'années Eur" xfId="1941"/>
    <cellStyle name="RowTitles1-Detail 2 3 8" xfId="1942"/>
    <cellStyle name="RowTitles1-Detail 2 3_age théoriq, nbe d'années Eur" xfId="1943"/>
    <cellStyle name="RowTitles1-Detail 2 4" xfId="1944"/>
    <cellStyle name="RowTitles1-Detail 2 4 2" xfId="1945"/>
    <cellStyle name="RowTitles1-Detail 2 4 2 2" xfId="1946"/>
    <cellStyle name="RowTitles1-Detail 2 4 2 2 2" xfId="1947"/>
    <cellStyle name="RowTitles1-Detail 2 4 2 2 2 2" xfId="1948"/>
    <cellStyle name="RowTitles1-Detail 2 4 2 2 3" xfId="1949"/>
    <cellStyle name="RowTitles1-Detail 2 4 2 2_age théoriq, nbe d'années Eur" xfId="1950"/>
    <cellStyle name="RowTitles1-Detail 2 4 2 3" xfId="1951"/>
    <cellStyle name="RowTitles1-Detail 2 4 2_age théoriq, nbe d'années Eur" xfId="1952"/>
    <cellStyle name="RowTitles1-Detail 2 4 3" xfId="1953"/>
    <cellStyle name="RowTitles1-Detail 2 4 3 2" xfId="1954"/>
    <cellStyle name="RowTitles1-Detail 2 4 3 2 2" xfId="1955"/>
    <cellStyle name="RowTitles1-Detail 2 4 3 2 2 2" xfId="1956"/>
    <cellStyle name="RowTitles1-Detail 2 4 3 2 3" xfId="1957"/>
    <cellStyle name="RowTitles1-Detail 2 4 3 2_age théoriq, nbe d'années Eur" xfId="1958"/>
    <cellStyle name="RowTitles1-Detail 2 4 3 3" xfId="1959"/>
    <cellStyle name="RowTitles1-Detail 2 4 3_age théoriq, nbe d'années Eur" xfId="1960"/>
    <cellStyle name="RowTitles1-Detail 2 4 4" xfId="1961"/>
    <cellStyle name="RowTitles1-Detail 2 4 4 2" xfId="1962"/>
    <cellStyle name="RowTitles1-Detail 2 4 4 2 2" xfId="1963"/>
    <cellStyle name="RowTitles1-Detail 2 4 4 2 2 2" xfId="1964"/>
    <cellStyle name="RowTitles1-Detail 2 4 4 2 3" xfId="1965"/>
    <cellStyle name="RowTitles1-Detail 2 4 4 2_age théoriq, nbe d'années Eur" xfId="1966"/>
    <cellStyle name="RowTitles1-Detail 2 4 4 3" xfId="1967"/>
    <cellStyle name="RowTitles1-Detail 2 4 4_age théoriq, nbe d'années Eur" xfId="1968"/>
    <cellStyle name="RowTitles1-Detail 2 4 5" xfId="1969"/>
    <cellStyle name="RowTitles1-Detail 2 4 5 2" xfId="1970"/>
    <cellStyle name="RowTitles1-Detail 2 4 5 2 2" xfId="1971"/>
    <cellStyle name="RowTitles1-Detail 2 4 5 3" xfId="1972"/>
    <cellStyle name="RowTitles1-Detail 2 4 5_age théoriq, nbe d'années Eur" xfId="1973"/>
    <cellStyle name="RowTitles1-Detail 2 4 6" xfId="1974"/>
    <cellStyle name="RowTitles1-Detail 2 4_age théoriq, nbe d'années Eur" xfId="1975"/>
    <cellStyle name="RowTitles1-Detail 2 5" xfId="1976"/>
    <cellStyle name="RowTitles1-Detail 2 5 2" xfId="1977"/>
    <cellStyle name="RowTitles1-Detail 2 5 2 2" xfId="1978"/>
    <cellStyle name="RowTitles1-Detail 2 5 2 2 2" xfId="1979"/>
    <cellStyle name="RowTitles1-Detail 2 5 2 3" xfId="1980"/>
    <cellStyle name="RowTitles1-Detail 2 5 2_age théoriq, nbe d'années Eur" xfId="1981"/>
    <cellStyle name="RowTitles1-Detail 2 5 3" xfId="1982"/>
    <cellStyle name="RowTitles1-Detail 2 5_age théoriq, nbe d'années Eur" xfId="1983"/>
    <cellStyle name="RowTitles1-Detail 2 6" xfId="1984"/>
    <cellStyle name="RowTitles1-Detail 2 6 2" xfId="1985"/>
    <cellStyle name="RowTitles1-Detail 2 6 2 2" xfId="1986"/>
    <cellStyle name="RowTitles1-Detail 2 6 2 2 2" xfId="1987"/>
    <cellStyle name="RowTitles1-Detail 2 6 2 3" xfId="1988"/>
    <cellStyle name="RowTitles1-Detail 2 6 2_age théoriq, nbe d'années Eur" xfId="1989"/>
    <cellStyle name="RowTitles1-Detail 2 6 3" xfId="1990"/>
    <cellStyle name="RowTitles1-Detail 2 6_age théoriq, nbe d'années Eur" xfId="1991"/>
    <cellStyle name="RowTitles1-Detail 2 7" xfId="1992"/>
    <cellStyle name="RowTitles1-Detail 2 7 2" xfId="1993"/>
    <cellStyle name="RowTitles1-Detail 2 7 2 2" xfId="1994"/>
    <cellStyle name="RowTitles1-Detail 2 7 2 2 2" xfId="1995"/>
    <cellStyle name="RowTitles1-Detail 2 7 2 3" xfId="1996"/>
    <cellStyle name="RowTitles1-Detail 2 7 2_age théoriq, nbe d'années Eur" xfId="1997"/>
    <cellStyle name="RowTitles1-Detail 2 7 3" xfId="1998"/>
    <cellStyle name="RowTitles1-Detail 2 7_age théoriq, nbe d'années Eur" xfId="1999"/>
    <cellStyle name="RowTitles1-Detail 2 8" xfId="2000"/>
    <cellStyle name="RowTitles1-Detail 2 8 2" xfId="2001"/>
    <cellStyle name="RowTitles1-Detail 2 8 2 2" xfId="2002"/>
    <cellStyle name="RowTitles1-Detail 2 8 3" xfId="2003"/>
    <cellStyle name="RowTitles1-Detail 2 8_age théoriq, nbe d'années Eur" xfId="2004"/>
    <cellStyle name="RowTitles1-Detail 2 9" xfId="2005"/>
    <cellStyle name="RowTitles1-Detail 2_age théoriq, nbe d'années Eur" xfId="2006"/>
    <cellStyle name="RowTitles1-Detail 3" xfId="2007"/>
    <cellStyle name="RowTitles1-Detail 3 2" xfId="2008"/>
    <cellStyle name="RowTitles1-Detail 3 2 2" xfId="2009"/>
    <cellStyle name="RowTitles1-Detail 3 2 2 2" xfId="2010"/>
    <cellStyle name="RowTitles1-Detail 3 2 2 2 2" xfId="2011"/>
    <cellStyle name="RowTitles1-Detail 3 2 2 2 2 2" xfId="2012"/>
    <cellStyle name="RowTitles1-Detail 3 2 2 2 2 2 2" xfId="2013"/>
    <cellStyle name="RowTitles1-Detail 3 2 2 2 2 3" xfId="2014"/>
    <cellStyle name="RowTitles1-Detail 3 2 2 2 2_age théoriq, nbe d'années Eur" xfId="2015"/>
    <cellStyle name="RowTitles1-Detail 3 2 2 2 3" xfId="2016"/>
    <cellStyle name="RowTitles1-Detail 3 2 2 2_age théoriq, nbe d'années Eur" xfId="2017"/>
    <cellStyle name="RowTitles1-Detail 3 2 2 3" xfId="2018"/>
    <cellStyle name="RowTitles1-Detail 3 2 2 3 2" xfId="2019"/>
    <cellStyle name="RowTitles1-Detail 3 2 2 3 2 2" xfId="2020"/>
    <cellStyle name="RowTitles1-Detail 3 2 2 3 2 2 2" xfId="2021"/>
    <cellStyle name="RowTitles1-Detail 3 2 2 3 2 3" xfId="2022"/>
    <cellStyle name="RowTitles1-Detail 3 2 2 3 2_age théoriq, nbe d'années Eur" xfId="2023"/>
    <cellStyle name="RowTitles1-Detail 3 2 2 3 3" xfId="2024"/>
    <cellStyle name="RowTitles1-Detail 3 2 2 3_age théoriq, nbe d'années Eur" xfId="2025"/>
    <cellStyle name="RowTitles1-Detail 3 2 2 4" xfId="2026"/>
    <cellStyle name="RowTitles1-Detail 3 2 2 4 2" xfId="2027"/>
    <cellStyle name="RowTitles1-Detail 3 2 2 4 2 2" xfId="2028"/>
    <cellStyle name="RowTitles1-Detail 3 2 2 4 2 2 2" xfId="2029"/>
    <cellStyle name="RowTitles1-Detail 3 2 2 4 2 3" xfId="2030"/>
    <cellStyle name="RowTitles1-Detail 3 2 2 4 2_age théoriq, nbe d'années Eur" xfId="2031"/>
    <cellStyle name="RowTitles1-Detail 3 2 2 4 3" xfId="2032"/>
    <cellStyle name="RowTitles1-Detail 3 2 2 4_age théoriq, nbe d'années Eur" xfId="2033"/>
    <cellStyle name="RowTitles1-Detail 3 2 2 5" xfId="2034"/>
    <cellStyle name="RowTitles1-Detail 3 2 2 5 2" xfId="2035"/>
    <cellStyle name="RowTitles1-Detail 3 2 2 5 2 2" xfId="2036"/>
    <cellStyle name="RowTitles1-Detail 3 2 2 5 3" xfId="2037"/>
    <cellStyle name="RowTitles1-Detail 3 2 2 5_age théoriq, nbe d'années Eur" xfId="2038"/>
    <cellStyle name="RowTitles1-Detail 3 2 2 6" xfId="2039"/>
    <cellStyle name="RowTitles1-Detail 3 2 2_age théoriq, nbe d'années Eur" xfId="2040"/>
    <cellStyle name="RowTitles1-Detail 3 2 3" xfId="2041"/>
    <cellStyle name="RowTitles1-Detail 3 2 3 2" xfId="2042"/>
    <cellStyle name="RowTitles1-Detail 3 2 3 2 2" xfId="2043"/>
    <cellStyle name="RowTitles1-Detail 3 2 3 2 2 2" xfId="2044"/>
    <cellStyle name="RowTitles1-Detail 3 2 3 2 3" xfId="2045"/>
    <cellStyle name="RowTitles1-Detail 3 2 3 2_age théoriq, nbe d'années Eur" xfId="2046"/>
    <cellStyle name="RowTitles1-Detail 3 2 3 3" xfId="2047"/>
    <cellStyle name="RowTitles1-Detail 3 2 3_age théoriq, nbe d'années Eur" xfId="2048"/>
    <cellStyle name="RowTitles1-Detail 3 2 4" xfId="2049"/>
    <cellStyle name="RowTitles1-Detail 3 2 4 2" xfId="2050"/>
    <cellStyle name="RowTitles1-Detail 3 2 4 2 2" xfId="2051"/>
    <cellStyle name="RowTitles1-Detail 3 2 4 2 2 2" xfId="2052"/>
    <cellStyle name="RowTitles1-Detail 3 2 4 2 3" xfId="2053"/>
    <cellStyle name="RowTitles1-Detail 3 2 4 2_age théoriq, nbe d'années Eur" xfId="2054"/>
    <cellStyle name="RowTitles1-Detail 3 2 4 3" xfId="2055"/>
    <cellStyle name="RowTitles1-Detail 3 2 4_age théoriq, nbe d'années Eur" xfId="2056"/>
    <cellStyle name="RowTitles1-Detail 3 2 5" xfId="2057"/>
    <cellStyle name="RowTitles1-Detail 3 2 5 2" xfId="2058"/>
    <cellStyle name="RowTitles1-Detail 3 2 5 2 2" xfId="2059"/>
    <cellStyle name="RowTitles1-Detail 3 2 5 2 2 2" xfId="2060"/>
    <cellStyle name="RowTitles1-Detail 3 2 5 2 3" xfId="2061"/>
    <cellStyle name="RowTitles1-Detail 3 2 5 2_age théoriq, nbe d'années Eur" xfId="2062"/>
    <cellStyle name="RowTitles1-Detail 3 2 5 3" xfId="2063"/>
    <cellStyle name="RowTitles1-Detail 3 2 5_age théoriq, nbe d'années Eur" xfId="2064"/>
    <cellStyle name="RowTitles1-Detail 3 2 6" xfId="2065"/>
    <cellStyle name="RowTitles1-Detail 3 2 6 2" xfId="2066"/>
    <cellStyle name="RowTitles1-Detail 3 2 6 2 2" xfId="2067"/>
    <cellStyle name="RowTitles1-Detail 3 2 6 3" xfId="2068"/>
    <cellStyle name="RowTitles1-Detail 3 2 6_age théoriq, nbe d'années Eur" xfId="2069"/>
    <cellStyle name="RowTitles1-Detail 3 2 7" xfId="2070"/>
    <cellStyle name="RowTitles1-Detail 3 2_age théoriq, nbe d'années Eur" xfId="2071"/>
    <cellStyle name="RowTitles1-Detail 3 3" xfId="2072"/>
    <cellStyle name="RowTitles1-Detail 3 3 2" xfId="2073"/>
    <cellStyle name="RowTitles1-Detail 3 3 2 2" xfId="2074"/>
    <cellStyle name="RowTitles1-Detail 3 3 2 2 2" xfId="2075"/>
    <cellStyle name="RowTitles1-Detail 3 3 2 2 2 2" xfId="2076"/>
    <cellStyle name="RowTitles1-Detail 3 3 2 2 3" xfId="2077"/>
    <cellStyle name="RowTitles1-Detail 3 3 2 2_age théoriq, nbe d'années Eur" xfId="2078"/>
    <cellStyle name="RowTitles1-Detail 3 3 2 3" xfId="2079"/>
    <cellStyle name="RowTitles1-Detail 3 3 2_age théoriq, nbe d'années Eur" xfId="2080"/>
    <cellStyle name="RowTitles1-Detail 3 3 3" xfId="2081"/>
    <cellStyle name="RowTitles1-Detail 3 3 3 2" xfId="2082"/>
    <cellStyle name="RowTitles1-Detail 3 3 3 2 2" xfId="2083"/>
    <cellStyle name="RowTitles1-Detail 3 3 3 2 2 2" xfId="2084"/>
    <cellStyle name="RowTitles1-Detail 3 3 3 2 3" xfId="2085"/>
    <cellStyle name="RowTitles1-Detail 3 3 3 2_age théoriq, nbe d'années Eur" xfId="2086"/>
    <cellStyle name="RowTitles1-Detail 3 3 3 3" xfId="2087"/>
    <cellStyle name="RowTitles1-Detail 3 3 3_age théoriq, nbe d'années Eur" xfId="2088"/>
    <cellStyle name="RowTitles1-Detail 3 3 4" xfId="2089"/>
    <cellStyle name="RowTitles1-Detail 3 3 4 2" xfId="2090"/>
    <cellStyle name="RowTitles1-Detail 3 3 4 2 2" xfId="2091"/>
    <cellStyle name="RowTitles1-Detail 3 3 4 2 2 2" xfId="2092"/>
    <cellStyle name="RowTitles1-Detail 3 3 4 2 3" xfId="2093"/>
    <cellStyle name="RowTitles1-Detail 3 3 4 2_age théoriq, nbe d'années Eur" xfId="2094"/>
    <cellStyle name="RowTitles1-Detail 3 3 4 3" xfId="2095"/>
    <cellStyle name="RowTitles1-Detail 3 3 4_age théoriq, nbe d'années Eur" xfId="2096"/>
    <cellStyle name="RowTitles1-Detail 3 3 5" xfId="2097"/>
    <cellStyle name="RowTitles1-Detail 3 3 5 2" xfId="2098"/>
    <cellStyle name="RowTitles1-Detail 3 3 5 2 2" xfId="2099"/>
    <cellStyle name="RowTitles1-Detail 3 3 5 3" xfId="2100"/>
    <cellStyle name="RowTitles1-Detail 3 3 5_age théoriq, nbe d'années Eur" xfId="2101"/>
    <cellStyle name="RowTitles1-Detail 3 3 6" xfId="2102"/>
    <cellStyle name="RowTitles1-Detail 3 3_age théoriq, nbe d'années Eur" xfId="2103"/>
    <cellStyle name="RowTitles1-Detail 3 4" xfId="2104"/>
    <cellStyle name="RowTitles1-Detail 3 4 2" xfId="2105"/>
    <cellStyle name="RowTitles1-Detail 3 4 2 2" xfId="2106"/>
    <cellStyle name="RowTitles1-Detail 3 4 2 2 2" xfId="2107"/>
    <cellStyle name="RowTitles1-Detail 3 4 2 3" xfId="2108"/>
    <cellStyle name="RowTitles1-Detail 3 4 2_age théoriq, nbe d'années Eur" xfId="2109"/>
    <cellStyle name="RowTitles1-Detail 3 4 3" xfId="2110"/>
    <cellStyle name="RowTitles1-Detail 3 4_age théoriq, nbe d'années Eur" xfId="2111"/>
    <cellStyle name="RowTitles1-Detail 3 5" xfId="2112"/>
    <cellStyle name="RowTitles1-Detail 3 5 2" xfId="2113"/>
    <cellStyle name="RowTitles1-Detail 3 5 2 2" xfId="2114"/>
    <cellStyle name="RowTitles1-Detail 3 5 2 2 2" xfId="2115"/>
    <cellStyle name="RowTitles1-Detail 3 5 2 3" xfId="2116"/>
    <cellStyle name="RowTitles1-Detail 3 5 2_age théoriq, nbe d'années Eur" xfId="2117"/>
    <cellStyle name="RowTitles1-Detail 3 5 3" xfId="2118"/>
    <cellStyle name="RowTitles1-Detail 3 5_age théoriq, nbe d'années Eur" xfId="2119"/>
    <cellStyle name="RowTitles1-Detail 3 6" xfId="2120"/>
    <cellStyle name="RowTitles1-Detail 3 6 2" xfId="2121"/>
    <cellStyle name="RowTitles1-Detail 3 6 2 2" xfId="2122"/>
    <cellStyle name="RowTitles1-Detail 3 6 2 2 2" xfId="2123"/>
    <cellStyle name="RowTitles1-Detail 3 6 2 3" xfId="2124"/>
    <cellStyle name="RowTitles1-Detail 3 6 2_age théoriq, nbe d'années Eur" xfId="2125"/>
    <cellStyle name="RowTitles1-Detail 3 6 3" xfId="2126"/>
    <cellStyle name="RowTitles1-Detail 3 6_age théoriq, nbe d'années Eur" xfId="2127"/>
    <cellStyle name="RowTitles1-Detail 3 7" xfId="2128"/>
    <cellStyle name="RowTitles1-Detail 3 7 2" xfId="2129"/>
    <cellStyle name="RowTitles1-Detail 3 7 2 2" xfId="2130"/>
    <cellStyle name="RowTitles1-Detail 3 7 3" xfId="2131"/>
    <cellStyle name="RowTitles1-Detail 3 7_age théoriq, nbe d'années Eur" xfId="2132"/>
    <cellStyle name="RowTitles1-Detail 3 8" xfId="2133"/>
    <cellStyle name="RowTitles1-Detail 3_age théoriq, nbe d'années Eur" xfId="2134"/>
    <cellStyle name="RowTitles1-Detail 4" xfId="2135"/>
    <cellStyle name="RowTitles1-Detail 4 2" xfId="2136"/>
    <cellStyle name="RowTitles1-Detail 4 2 2" xfId="2137"/>
    <cellStyle name="RowTitles1-Detail 4 2 2 2" xfId="2138"/>
    <cellStyle name="RowTitles1-Detail 4 2 2 2 2" xfId="2139"/>
    <cellStyle name="RowTitles1-Detail 4 2 2 2 2 2" xfId="2140"/>
    <cellStyle name="RowTitles1-Detail 4 2 2 2 2 2 2" xfId="2141"/>
    <cellStyle name="RowTitles1-Detail 4 2 2 2 2 3" xfId="2142"/>
    <cellStyle name="RowTitles1-Detail 4 2 2 2 2_age théoriq, nbe d'années Eur" xfId="2143"/>
    <cellStyle name="RowTitles1-Detail 4 2 2 2 3" xfId="2144"/>
    <cellStyle name="RowTitles1-Detail 4 2 2 2_age théoriq, nbe d'années Eur" xfId="2145"/>
    <cellStyle name="RowTitles1-Detail 4 2 2 3" xfId="2146"/>
    <cellStyle name="RowTitles1-Detail 4 2 2 3 2" xfId="2147"/>
    <cellStyle name="RowTitles1-Detail 4 2 2 3 2 2" xfId="2148"/>
    <cellStyle name="RowTitles1-Detail 4 2 2 3 2 2 2" xfId="2149"/>
    <cellStyle name="RowTitles1-Detail 4 2 2 3 2 3" xfId="2150"/>
    <cellStyle name="RowTitles1-Detail 4 2 2 3 2_age théoriq, nbe d'années Eur" xfId="2151"/>
    <cellStyle name="RowTitles1-Detail 4 2 2 3 3" xfId="2152"/>
    <cellStyle name="RowTitles1-Detail 4 2 2 3_age théoriq, nbe d'années Eur" xfId="2153"/>
    <cellStyle name="RowTitles1-Detail 4 2 2 4" xfId="2154"/>
    <cellStyle name="RowTitles1-Detail 4 2 2 4 2" xfId="2155"/>
    <cellStyle name="RowTitles1-Detail 4 2 2 4 2 2" xfId="2156"/>
    <cellStyle name="RowTitles1-Detail 4 2 2 4 2 2 2" xfId="2157"/>
    <cellStyle name="RowTitles1-Detail 4 2 2 4 2 3" xfId="2158"/>
    <cellStyle name="RowTitles1-Detail 4 2 2 4 2_age théoriq, nbe d'années Eur" xfId="2159"/>
    <cellStyle name="RowTitles1-Detail 4 2 2 4 3" xfId="2160"/>
    <cellStyle name="RowTitles1-Detail 4 2 2 4_age théoriq, nbe d'années Eur" xfId="2161"/>
    <cellStyle name="RowTitles1-Detail 4 2 2 5" xfId="2162"/>
    <cellStyle name="RowTitles1-Detail 4 2 2 5 2" xfId="2163"/>
    <cellStyle name="RowTitles1-Detail 4 2 2 5 2 2" xfId="2164"/>
    <cellStyle name="RowTitles1-Detail 4 2 2 5 3" xfId="2165"/>
    <cellStyle name="RowTitles1-Detail 4 2 2 5_age théoriq, nbe d'années Eur" xfId="2166"/>
    <cellStyle name="RowTitles1-Detail 4 2 2 6" xfId="2167"/>
    <cellStyle name="RowTitles1-Detail 4 2 2_age théoriq, nbe d'années Eur" xfId="2168"/>
    <cellStyle name="RowTitles1-Detail 4 2 3" xfId="2169"/>
    <cellStyle name="RowTitles1-Detail 4 2 3 2" xfId="2170"/>
    <cellStyle name="RowTitles1-Detail 4 2 3 2 2" xfId="2171"/>
    <cellStyle name="RowTitles1-Detail 4 2 3 2 2 2" xfId="2172"/>
    <cellStyle name="RowTitles1-Detail 4 2 3 2 3" xfId="2173"/>
    <cellStyle name="RowTitles1-Detail 4 2 3 2_age théoriq, nbe d'années Eur" xfId="2174"/>
    <cellStyle name="RowTitles1-Detail 4 2 3 3" xfId="2175"/>
    <cellStyle name="RowTitles1-Detail 4 2 3_age théoriq, nbe d'années Eur" xfId="2176"/>
    <cellStyle name="RowTitles1-Detail 4 2 4" xfId="2177"/>
    <cellStyle name="RowTitles1-Detail 4 2 4 2" xfId="2178"/>
    <cellStyle name="RowTitles1-Detail 4 2 4 2 2" xfId="2179"/>
    <cellStyle name="RowTitles1-Detail 4 2 4 2 2 2" xfId="2180"/>
    <cellStyle name="RowTitles1-Detail 4 2 4 2 3" xfId="2181"/>
    <cellStyle name="RowTitles1-Detail 4 2 4 2_age théoriq, nbe d'années Eur" xfId="2182"/>
    <cellStyle name="RowTitles1-Detail 4 2 4 3" xfId="2183"/>
    <cellStyle name="RowTitles1-Detail 4 2 4_age théoriq, nbe d'années Eur" xfId="2184"/>
    <cellStyle name="RowTitles1-Detail 4 2 5" xfId="2185"/>
    <cellStyle name="RowTitles1-Detail 4 2 5 2" xfId="2186"/>
    <cellStyle name="RowTitles1-Detail 4 2 5 2 2" xfId="2187"/>
    <cellStyle name="RowTitles1-Detail 4 2 5 2 2 2" xfId="2188"/>
    <cellStyle name="RowTitles1-Detail 4 2 5 2 3" xfId="2189"/>
    <cellStyle name="RowTitles1-Detail 4 2 5 2_age théoriq, nbe d'années Eur" xfId="2190"/>
    <cellStyle name="RowTitles1-Detail 4 2 5 3" xfId="2191"/>
    <cellStyle name="RowTitles1-Detail 4 2 5_age théoriq, nbe d'années Eur" xfId="2192"/>
    <cellStyle name="RowTitles1-Detail 4 2 6" xfId="2193"/>
    <cellStyle name="RowTitles1-Detail 4 2 6 2" xfId="2194"/>
    <cellStyle name="RowTitles1-Detail 4 2 6 2 2" xfId="2195"/>
    <cellStyle name="RowTitles1-Detail 4 2 6 3" xfId="2196"/>
    <cellStyle name="RowTitles1-Detail 4 2 6_age théoriq, nbe d'années Eur" xfId="2197"/>
    <cellStyle name="RowTitles1-Detail 4 2 7" xfId="2198"/>
    <cellStyle name="RowTitles1-Detail 4 2_age théoriq, nbe d'années Eur" xfId="2199"/>
    <cellStyle name="RowTitles1-Detail 4 3" xfId="2200"/>
    <cellStyle name="RowTitles1-Detail 4 3 2" xfId="2201"/>
    <cellStyle name="RowTitles1-Detail 4 3 2 2" xfId="2202"/>
    <cellStyle name="RowTitles1-Detail 4 3 2 2 2" xfId="2203"/>
    <cellStyle name="RowTitles1-Detail 4 3 2 2 2 2" xfId="2204"/>
    <cellStyle name="RowTitles1-Detail 4 3 2 2 3" xfId="2205"/>
    <cellStyle name="RowTitles1-Detail 4 3 2 2_age théoriq, nbe d'années Eur" xfId="2206"/>
    <cellStyle name="RowTitles1-Detail 4 3 2 3" xfId="2207"/>
    <cellStyle name="RowTitles1-Detail 4 3 2_age théoriq, nbe d'années Eur" xfId="2208"/>
    <cellStyle name="RowTitles1-Detail 4 3 3" xfId="2209"/>
    <cellStyle name="RowTitles1-Detail 4 3 3 2" xfId="2210"/>
    <cellStyle name="RowTitles1-Detail 4 3 3 2 2" xfId="2211"/>
    <cellStyle name="RowTitles1-Detail 4 3 3 2 2 2" xfId="2212"/>
    <cellStyle name="RowTitles1-Detail 4 3 3 2 3" xfId="2213"/>
    <cellStyle name="RowTitles1-Detail 4 3 3 2_age théoriq, nbe d'années Eur" xfId="2214"/>
    <cellStyle name="RowTitles1-Detail 4 3 3 3" xfId="2215"/>
    <cellStyle name="RowTitles1-Detail 4 3 3_age théoriq, nbe d'années Eur" xfId="2216"/>
    <cellStyle name="RowTitles1-Detail 4 3 4" xfId="2217"/>
    <cellStyle name="RowTitles1-Detail 4 3 4 2" xfId="2218"/>
    <cellStyle name="RowTitles1-Detail 4 3 4 2 2" xfId="2219"/>
    <cellStyle name="RowTitles1-Detail 4 3 4 2 2 2" xfId="2220"/>
    <cellStyle name="RowTitles1-Detail 4 3 4 2 3" xfId="2221"/>
    <cellStyle name="RowTitles1-Detail 4 3 4 2_age théoriq, nbe d'années Eur" xfId="2222"/>
    <cellStyle name="RowTitles1-Detail 4 3 4 3" xfId="2223"/>
    <cellStyle name="RowTitles1-Detail 4 3 4_age théoriq, nbe d'années Eur" xfId="2224"/>
    <cellStyle name="RowTitles1-Detail 4 3 5" xfId="2225"/>
    <cellStyle name="RowTitles1-Detail 4 3 5 2" xfId="2226"/>
    <cellStyle name="RowTitles1-Detail 4 3 5 2 2" xfId="2227"/>
    <cellStyle name="RowTitles1-Detail 4 3 5 3" xfId="2228"/>
    <cellStyle name="RowTitles1-Detail 4 3 5_age théoriq, nbe d'années Eur" xfId="2229"/>
    <cellStyle name="RowTitles1-Detail 4 3 6" xfId="2230"/>
    <cellStyle name="RowTitles1-Detail 4 3_age théoriq, nbe d'années Eur" xfId="2231"/>
    <cellStyle name="RowTitles1-Detail 4 4" xfId="2232"/>
    <cellStyle name="RowTitles1-Detail 4 4 2" xfId="2233"/>
    <cellStyle name="RowTitles1-Detail 4 4 2 2" xfId="2234"/>
    <cellStyle name="RowTitles1-Detail 4 4 2 2 2" xfId="2235"/>
    <cellStyle name="RowTitles1-Detail 4 4 2 3" xfId="2236"/>
    <cellStyle name="RowTitles1-Detail 4 4 2_age théoriq, nbe d'années Eur" xfId="2237"/>
    <cellStyle name="RowTitles1-Detail 4 4 3" xfId="2238"/>
    <cellStyle name="RowTitles1-Detail 4 4_age théoriq, nbe d'années Eur" xfId="2239"/>
    <cellStyle name="RowTitles1-Detail 4 5" xfId="2240"/>
    <cellStyle name="RowTitles1-Detail 4 5 2" xfId="2241"/>
    <cellStyle name="RowTitles1-Detail 4 5 2 2" xfId="2242"/>
    <cellStyle name="RowTitles1-Detail 4 5 2 2 2" xfId="2243"/>
    <cellStyle name="RowTitles1-Detail 4 5 2 3" xfId="2244"/>
    <cellStyle name="RowTitles1-Detail 4 5 2_age théoriq, nbe d'années Eur" xfId="2245"/>
    <cellStyle name="RowTitles1-Detail 4 5 3" xfId="2246"/>
    <cellStyle name="RowTitles1-Detail 4 5_age théoriq, nbe d'années Eur" xfId="2247"/>
    <cellStyle name="RowTitles1-Detail 4 6" xfId="2248"/>
    <cellStyle name="RowTitles1-Detail 4 6 2" xfId="2249"/>
    <cellStyle name="RowTitles1-Detail 4 6 2 2" xfId="2250"/>
    <cellStyle name="RowTitles1-Detail 4 6 2 2 2" xfId="2251"/>
    <cellStyle name="RowTitles1-Detail 4 6 2 3" xfId="2252"/>
    <cellStyle name="RowTitles1-Detail 4 6 2_age théoriq, nbe d'années Eur" xfId="2253"/>
    <cellStyle name="RowTitles1-Detail 4 6 3" xfId="2254"/>
    <cellStyle name="RowTitles1-Detail 4 6_age théoriq, nbe d'années Eur" xfId="2255"/>
    <cellStyle name="RowTitles1-Detail 4 7" xfId="2256"/>
    <cellStyle name="RowTitles1-Detail 4 7 2" xfId="2257"/>
    <cellStyle name="RowTitles1-Detail 4 7 2 2" xfId="2258"/>
    <cellStyle name="RowTitles1-Detail 4 7 3" xfId="2259"/>
    <cellStyle name="RowTitles1-Detail 4 7_age théoriq, nbe d'années Eur" xfId="2260"/>
    <cellStyle name="RowTitles1-Detail 4 8" xfId="2261"/>
    <cellStyle name="RowTitles1-Detail 4_age théoriq, nbe d'années Eur" xfId="2262"/>
    <cellStyle name="RowTitles1-Detail 5" xfId="2263"/>
    <cellStyle name="RowTitles1-Detail 5 2" xfId="2264"/>
    <cellStyle name="RowTitles1-Detail 5 2 2" xfId="2265"/>
    <cellStyle name="RowTitles1-Detail 5 2 2 2" xfId="2266"/>
    <cellStyle name="RowTitles1-Detail 5 2 3" xfId="2267"/>
    <cellStyle name="RowTitles1-Detail 5 2_age théoriq, nbe d'années Eur" xfId="2268"/>
    <cellStyle name="RowTitles1-Detail 5 3" xfId="2269"/>
    <cellStyle name="RowTitles1-Detail 5_age théoriq, nbe d'années Eur" xfId="2270"/>
    <cellStyle name="RowTitles1-Detail 6" xfId="2271"/>
    <cellStyle name="RowTitles1-Detail 6 2" xfId="2272"/>
    <cellStyle name="RowTitles1-Detail 6 2 2" xfId="2273"/>
    <cellStyle name="RowTitles1-Detail 6 2 2 2" xfId="2274"/>
    <cellStyle name="RowTitles1-Detail 6 2 3" xfId="2275"/>
    <cellStyle name="RowTitles1-Detail 6 2_age théoriq, nbe d'années Eur" xfId="2276"/>
    <cellStyle name="RowTitles1-Detail 6 3" xfId="2277"/>
    <cellStyle name="RowTitles1-Detail 6_age théoriq, nbe d'années Eur" xfId="2278"/>
    <cellStyle name="RowTitles1-Detail 7" xfId="2279"/>
    <cellStyle name="RowTitles1-Detail 7 2" xfId="2280"/>
    <cellStyle name="RowTitles1-Detail 7 2 2" xfId="2281"/>
    <cellStyle name="RowTitles1-Detail 7 2 2 2" xfId="2282"/>
    <cellStyle name="RowTitles1-Detail 7 2 3" xfId="2283"/>
    <cellStyle name="RowTitles1-Detail 7 2_age théoriq, nbe d'années Eur" xfId="2284"/>
    <cellStyle name="RowTitles1-Detail 7 3" xfId="2285"/>
    <cellStyle name="RowTitles1-Detail 7_age théoriq, nbe d'années Eur" xfId="2286"/>
    <cellStyle name="RowTitles1-Detail 8" xfId="2287"/>
    <cellStyle name="RowTitles1-Detail 8 2" xfId="2288"/>
    <cellStyle name="RowTitles1-Detail 8 2 2" xfId="2289"/>
    <cellStyle name="RowTitles1-Detail 8 3" xfId="2290"/>
    <cellStyle name="RowTitles1-Detail 8_age théoriq, nbe d'années Eur" xfId="2291"/>
    <cellStyle name="RowTitles1-Detail 9" xfId="2292"/>
    <cellStyle name="RowTitles1-Detail 9 2" xfId="2293"/>
    <cellStyle name="RowTitles1-Detail_age théoriq, nbe d'années Eur" xfId="2294"/>
    <cellStyle name="RowTitles-Col2" xfId="2295"/>
    <cellStyle name="RowTitles-Col2 2" xfId="2296"/>
    <cellStyle name="RowTitles-Col2 2 2" xfId="2297"/>
    <cellStyle name="RowTitles-Col2 2 2 2" xfId="2298"/>
    <cellStyle name="RowTitles-Col2 2 2 2 2" xfId="2299"/>
    <cellStyle name="RowTitles-Col2 2 2 2 2 2" xfId="2300"/>
    <cellStyle name="RowTitles-Col2 2 2 2 2 2 2" xfId="2301"/>
    <cellStyle name="RowTitles-Col2 2 2 2 2 2 2 2" xfId="2302"/>
    <cellStyle name="RowTitles-Col2 2 2 2 2 2 3" xfId="2303"/>
    <cellStyle name="RowTitles-Col2 2 2 2 2 2_age théoriq, nbe d'années Eur" xfId="2304"/>
    <cellStyle name="RowTitles-Col2 2 2 2 2 3" xfId="2305"/>
    <cellStyle name="RowTitles-Col2 2 2 2 2_age théoriq, nbe d'années Eur" xfId="2306"/>
    <cellStyle name="RowTitles-Col2 2 2 2 3" xfId="2307"/>
    <cellStyle name="RowTitles-Col2 2 2 2 3 2" xfId="2308"/>
    <cellStyle name="RowTitles-Col2 2 2 2 3 2 2" xfId="2309"/>
    <cellStyle name="RowTitles-Col2 2 2 2 3 2 2 2" xfId="2310"/>
    <cellStyle name="RowTitles-Col2 2 2 2 3 2 3" xfId="2311"/>
    <cellStyle name="RowTitles-Col2 2 2 2 3 2_age théoriq, nbe d'années Eur" xfId="2312"/>
    <cellStyle name="RowTitles-Col2 2 2 2 3 3" xfId="2313"/>
    <cellStyle name="RowTitles-Col2 2 2 2 3_age théoriq, nbe d'années Eur" xfId="2314"/>
    <cellStyle name="RowTitles-Col2 2 2 2 4" xfId="2315"/>
    <cellStyle name="RowTitles-Col2 2 2 2 4 2" xfId="2316"/>
    <cellStyle name="RowTitles-Col2 2 2 2 4 2 2" xfId="2317"/>
    <cellStyle name="RowTitles-Col2 2 2 2 4 2 2 2" xfId="2318"/>
    <cellStyle name="RowTitles-Col2 2 2 2 4 2 3" xfId="2319"/>
    <cellStyle name="RowTitles-Col2 2 2 2 4 2_age théoriq, nbe d'années Eur" xfId="2320"/>
    <cellStyle name="RowTitles-Col2 2 2 2 4 3" xfId="2321"/>
    <cellStyle name="RowTitles-Col2 2 2 2 4_age théoriq, nbe d'années Eur" xfId="2322"/>
    <cellStyle name="RowTitles-Col2 2 2 2 5" xfId="2323"/>
    <cellStyle name="RowTitles-Col2 2 2 2 5 2" xfId="2324"/>
    <cellStyle name="RowTitles-Col2 2 2 2 5 2 2" xfId="2325"/>
    <cellStyle name="RowTitles-Col2 2 2 2 5 3" xfId="2326"/>
    <cellStyle name="RowTitles-Col2 2 2 2 5_age théoriq, nbe d'années Eur" xfId="2327"/>
    <cellStyle name="RowTitles-Col2 2 2 2 6" xfId="2328"/>
    <cellStyle name="RowTitles-Col2 2 2 2_age théoriq, nbe d'années Eur" xfId="2329"/>
    <cellStyle name="RowTitles-Col2 2 2 3" xfId="2330"/>
    <cellStyle name="RowTitles-Col2 2 2 3 2" xfId="2331"/>
    <cellStyle name="RowTitles-Col2 2 2 3 2 2" xfId="2332"/>
    <cellStyle name="RowTitles-Col2 2 2 3 2 2 2" xfId="2333"/>
    <cellStyle name="RowTitles-Col2 2 2 3 2 3" xfId="2334"/>
    <cellStyle name="RowTitles-Col2 2 2 3 2_age théoriq, nbe d'années Eur" xfId="2335"/>
    <cellStyle name="RowTitles-Col2 2 2 3 3" xfId="2336"/>
    <cellStyle name="RowTitles-Col2 2 2 3_age théoriq, nbe d'années Eur" xfId="2337"/>
    <cellStyle name="RowTitles-Col2 2 2 4" xfId="2338"/>
    <cellStyle name="RowTitles-Col2 2 2 4 2" xfId="2339"/>
    <cellStyle name="RowTitles-Col2 2 2 4 2 2" xfId="2340"/>
    <cellStyle name="RowTitles-Col2 2 2 4 2 2 2" xfId="2341"/>
    <cellStyle name="RowTitles-Col2 2 2 4 2 3" xfId="2342"/>
    <cellStyle name="RowTitles-Col2 2 2 4 2_age théoriq, nbe d'années Eur" xfId="2343"/>
    <cellStyle name="RowTitles-Col2 2 2 4 3" xfId="2344"/>
    <cellStyle name="RowTitles-Col2 2 2 4_age théoriq, nbe d'années Eur" xfId="2345"/>
    <cellStyle name="RowTitles-Col2 2 2 5" xfId="2346"/>
    <cellStyle name="RowTitles-Col2 2 2 5 2" xfId="2347"/>
    <cellStyle name="RowTitles-Col2 2 2 5 2 2" xfId="2348"/>
    <cellStyle name="RowTitles-Col2 2 2 5 2 2 2" xfId="2349"/>
    <cellStyle name="RowTitles-Col2 2 2 5 2 3" xfId="2350"/>
    <cellStyle name="RowTitles-Col2 2 2 5 2_age théoriq, nbe d'années Eur" xfId="2351"/>
    <cellStyle name="RowTitles-Col2 2 2 5 3" xfId="2352"/>
    <cellStyle name="RowTitles-Col2 2 2 5_age théoriq, nbe d'années Eur" xfId="2353"/>
    <cellStyle name="RowTitles-Col2 2 2 6" xfId="2354"/>
    <cellStyle name="RowTitles-Col2 2 2 6 2" xfId="2355"/>
    <cellStyle name="RowTitles-Col2 2 2 6 2 2" xfId="2356"/>
    <cellStyle name="RowTitles-Col2 2 2 6 3" xfId="2357"/>
    <cellStyle name="RowTitles-Col2 2 2 6_age théoriq, nbe d'années Eur" xfId="2358"/>
    <cellStyle name="RowTitles-Col2 2 2 7" xfId="2359"/>
    <cellStyle name="RowTitles-Col2 2 2_age théoriq, nbe d'années Eur" xfId="2360"/>
    <cellStyle name="RowTitles-Col2 2 3" xfId="2361"/>
    <cellStyle name="RowTitles-Col2 2 3 2" xfId="2362"/>
    <cellStyle name="RowTitles-Col2 2 3 2 2" xfId="2363"/>
    <cellStyle name="RowTitles-Col2 2 3 2 2 2" xfId="2364"/>
    <cellStyle name="RowTitles-Col2 2 3 2 2 2 2" xfId="2365"/>
    <cellStyle name="RowTitles-Col2 2 3 2 2 3" xfId="2366"/>
    <cellStyle name="RowTitles-Col2 2 3 2 2_age théoriq, nbe d'années Eur" xfId="2367"/>
    <cellStyle name="RowTitles-Col2 2 3 2 3" xfId="2368"/>
    <cellStyle name="RowTitles-Col2 2 3 2_age théoriq, nbe d'années Eur" xfId="2369"/>
    <cellStyle name="RowTitles-Col2 2 3 3" xfId="2370"/>
    <cellStyle name="RowTitles-Col2 2 3 3 2" xfId="2371"/>
    <cellStyle name="RowTitles-Col2 2 3 3 2 2" xfId="2372"/>
    <cellStyle name="RowTitles-Col2 2 3 3 2 2 2" xfId="2373"/>
    <cellStyle name="RowTitles-Col2 2 3 3 2 3" xfId="2374"/>
    <cellStyle name="RowTitles-Col2 2 3 3 2_age théoriq, nbe d'années Eur" xfId="2375"/>
    <cellStyle name="RowTitles-Col2 2 3 3 3" xfId="2376"/>
    <cellStyle name="RowTitles-Col2 2 3 3_age théoriq, nbe d'années Eur" xfId="2377"/>
    <cellStyle name="RowTitles-Col2 2 3 4" xfId="2378"/>
    <cellStyle name="RowTitles-Col2 2 3 4 2" xfId="2379"/>
    <cellStyle name="RowTitles-Col2 2 3 4 2 2" xfId="2380"/>
    <cellStyle name="RowTitles-Col2 2 3 4 2 2 2" xfId="2381"/>
    <cellStyle name="RowTitles-Col2 2 3 4 2 3" xfId="2382"/>
    <cellStyle name="RowTitles-Col2 2 3 4 2_age théoriq, nbe d'années Eur" xfId="2383"/>
    <cellStyle name="RowTitles-Col2 2 3 4 3" xfId="2384"/>
    <cellStyle name="RowTitles-Col2 2 3 4_age théoriq, nbe d'années Eur" xfId="2385"/>
    <cellStyle name="RowTitles-Col2 2 3 5" xfId="2386"/>
    <cellStyle name="RowTitles-Col2 2 3 5 2" xfId="2387"/>
    <cellStyle name="RowTitles-Col2 2 3 5 2 2" xfId="2388"/>
    <cellStyle name="RowTitles-Col2 2 3 5 3" xfId="2389"/>
    <cellStyle name="RowTitles-Col2 2 3 5_age théoriq, nbe d'années Eur" xfId="2390"/>
    <cellStyle name="RowTitles-Col2 2 3 6" xfId="2391"/>
    <cellStyle name="RowTitles-Col2 2 3_age théoriq, nbe d'années Eur" xfId="2392"/>
    <cellStyle name="RowTitles-Col2 2 4" xfId="2393"/>
    <cellStyle name="RowTitles-Col2 2 4 2" xfId="2394"/>
    <cellStyle name="RowTitles-Col2 2 4 2 2" xfId="2395"/>
    <cellStyle name="RowTitles-Col2 2 4 2 2 2" xfId="2396"/>
    <cellStyle name="RowTitles-Col2 2 4 2 3" xfId="2397"/>
    <cellStyle name="RowTitles-Col2 2 4 2_age théoriq, nbe d'années Eur" xfId="2398"/>
    <cellStyle name="RowTitles-Col2 2 4 3" xfId="2399"/>
    <cellStyle name="RowTitles-Col2 2 4_age théoriq, nbe d'années Eur" xfId="2400"/>
    <cellStyle name="RowTitles-Col2 2 5" xfId="2401"/>
    <cellStyle name="RowTitles-Col2 2 5 2" xfId="2402"/>
    <cellStyle name="RowTitles-Col2 2 5 2 2" xfId="2403"/>
    <cellStyle name="RowTitles-Col2 2 5 2 2 2" xfId="2404"/>
    <cellStyle name="RowTitles-Col2 2 5 2 3" xfId="2405"/>
    <cellStyle name="RowTitles-Col2 2 5 2_age théoriq, nbe d'années Eur" xfId="2406"/>
    <cellStyle name="RowTitles-Col2 2 5 3" xfId="2407"/>
    <cellStyle name="RowTitles-Col2 2 5_age théoriq, nbe d'années Eur" xfId="2408"/>
    <cellStyle name="RowTitles-Col2 2 6" xfId="2409"/>
    <cellStyle name="RowTitles-Col2 2 6 2" xfId="2410"/>
    <cellStyle name="RowTitles-Col2 2 6 2 2" xfId="2411"/>
    <cellStyle name="RowTitles-Col2 2 6 2 2 2" xfId="2412"/>
    <cellStyle name="RowTitles-Col2 2 6 2 3" xfId="2413"/>
    <cellStyle name="RowTitles-Col2 2 6 2_age théoriq, nbe d'années Eur" xfId="2414"/>
    <cellStyle name="RowTitles-Col2 2 6 3" xfId="2415"/>
    <cellStyle name="RowTitles-Col2 2 6_age théoriq, nbe d'années Eur" xfId="2416"/>
    <cellStyle name="RowTitles-Col2 2 7" xfId="2417"/>
    <cellStyle name="RowTitles-Col2 2 7 2" xfId="2418"/>
    <cellStyle name="RowTitles-Col2 2 7 2 2" xfId="2419"/>
    <cellStyle name="RowTitles-Col2 2 7 3" xfId="2420"/>
    <cellStyle name="RowTitles-Col2 2 7_age théoriq, nbe d'années Eur" xfId="2421"/>
    <cellStyle name="RowTitles-Col2 2 8" xfId="2422"/>
    <cellStyle name="RowTitles-Col2 2_age théoriq, nbe d'années Eur" xfId="2423"/>
    <cellStyle name="RowTitles-Col2 3" xfId="2424"/>
    <cellStyle name="RowTitles-Col2 3 2" xfId="2425"/>
    <cellStyle name="RowTitles-Col2 3 2 2" xfId="2426"/>
    <cellStyle name="RowTitles-Col2 3 2 2 2" xfId="2427"/>
    <cellStyle name="RowTitles-Col2 3 2 2 2 2" xfId="2428"/>
    <cellStyle name="RowTitles-Col2 3 2 2 3" xfId="2429"/>
    <cellStyle name="RowTitles-Col2 3 2 2_age théoriq, nbe d'années Eur" xfId="2430"/>
    <cellStyle name="RowTitles-Col2 3 2 3" xfId="2431"/>
    <cellStyle name="RowTitles-Col2 3 2_age théoriq, nbe d'années Eur" xfId="2432"/>
    <cellStyle name="RowTitles-Col2 3 3" xfId="2433"/>
    <cellStyle name="RowTitles-Col2 3 3 2" xfId="2434"/>
    <cellStyle name="RowTitles-Col2 3 3 2 2" xfId="2435"/>
    <cellStyle name="RowTitles-Col2 3 3 2 2 2" xfId="2436"/>
    <cellStyle name="RowTitles-Col2 3 3 2 3" xfId="2437"/>
    <cellStyle name="RowTitles-Col2 3 3 2_age théoriq, nbe d'années Eur" xfId="2438"/>
    <cellStyle name="RowTitles-Col2 3 3 3" xfId="2439"/>
    <cellStyle name="RowTitles-Col2 3 3_age théoriq, nbe d'années Eur" xfId="2440"/>
    <cellStyle name="RowTitles-Col2 3 4" xfId="2441"/>
    <cellStyle name="RowTitles-Col2 3 4 2" xfId="2442"/>
    <cellStyle name="RowTitles-Col2 3 4 2 2" xfId="2443"/>
    <cellStyle name="RowTitles-Col2 3 4 2 2 2" xfId="2444"/>
    <cellStyle name="RowTitles-Col2 3 4 2 3" xfId="2445"/>
    <cellStyle name="RowTitles-Col2 3 4 2_age théoriq, nbe d'années Eur" xfId="2446"/>
    <cellStyle name="RowTitles-Col2 3 4 3" xfId="2447"/>
    <cellStyle name="RowTitles-Col2 3 4_age théoriq, nbe d'années Eur" xfId="2448"/>
    <cellStyle name="RowTitles-Col2 3 5" xfId="2449"/>
    <cellStyle name="RowTitles-Col2 3 5 2" xfId="2450"/>
    <cellStyle name="RowTitles-Col2 3 5 2 2" xfId="2451"/>
    <cellStyle name="RowTitles-Col2 3 5 3" xfId="2452"/>
    <cellStyle name="RowTitles-Col2 3 5_age théoriq, nbe d'années Eur" xfId="2453"/>
    <cellStyle name="RowTitles-Col2 3 6" xfId="2454"/>
    <cellStyle name="RowTitles-Col2 3_age théoriq, nbe d'années Eur" xfId="2455"/>
    <cellStyle name="RowTitles-Col2 4" xfId="2456"/>
    <cellStyle name="RowTitles-Col2 4 2" xfId="2457"/>
    <cellStyle name="RowTitles-Col2 4 2 2" xfId="2458"/>
    <cellStyle name="RowTitles-Col2 4 2 2 2" xfId="2459"/>
    <cellStyle name="RowTitles-Col2 4 2 3" xfId="2460"/>
    <cellStyle name="RowTitles-Col2 4 2_age théoriq, nbe d'années Eur" xfId="2461"/>
    <cellStyle name="RowTitles-Col2 4 3" xfId="2462"/>
    <cellStyle name="RowTitles-Col2 4_age théoriq, nbe d'années Eur" xfId="2463"/>
    <cellStyle name="RowTitles-Col2 5" xfId="2464"/>
    <cellStyle name="RowTitles-Col2 5 2" xfId="2465"/>
    <cellStyle name="RowTitles-Col2 5 2 2" xfId="2466"/>
    <cellStyle name="RowTitles-Col2 5 2 2 2" xfId="2467"/>
    <cellStyle name="RowTitles-Col2 5 2 3" xfId="2468"/>
    <cellStyle name="RowTitles-Col2 5 2_age théoriq, nbe d'années Eur" xfId="2469"/>
    <cellStyle name="RowTitles-Col2 5 3" xfId="2470"/>
    <cellStyle name="RowTitles-Col2 5_age théoriq, nbe d'années Eur" xfId="2471"/>
    <cellStyle name="RowTitles-Col2 6" xfId="2472"/>
    <cellStyle name="RowTitles-Col2 6 2" xfId="2473"/>
    <cellStyle name="RowTitles-Col2 6 2 2" xfId="2474"/>
    <cellStyle name="RowTitles-Col2 6 2 2 2" xfId="2475"/>
    <cellStyle name="RowTitles-Col2 6 2 3" xfId="2476"/>
    <cellStyle name="RowTitles-Col2 6 2_age théoriq, nbe d'années Eur" xfId="2477"/>
    <cellStyle name="RowTitles-Col2 6 3" xfId="2478"/>
    <cellStyle name="RowTitles-Col2 6_age théoriq, nbe d'années Eur" xfId="2479"/>
    <cellStyle name="RowTitles-Col2 7" xfId="2480"/>
    <cellStyle name="RowTitles-Col2 7 2" xfId="2481"/>
    <cellStyle name="RowTitles-Col2 7 2 2" xfId="2482"/>
    <cellStyle name="RowTitles-Col2 7 3" xfId="2483"/>
    <cellStyle name="RowTitles-Col2 7_age théoriq, nbe d'années Eur" xfId="2484"/>
    <cellStyle name="RowTitles-Col2 8" xfId="2485"/>
    <cellStyle name="RowTitles-Col2 8 2" xfId="2486"/>
    <cellStyle name="RowTitles-Col2 9" xfId="2487"/>
    <cellStyle name="RowTitles-Col2_age théoriq, nbe d'années Eur" xfId="2488"/>
    <cellStyle name="RowTitles-Detail" xfId="2489"/>
    <cellStyle name="RowTitles-Detail 10" xfId="2490"/>
    <cellStyle name="RowTitles-Detail 2" xfId="2491"/>
    <cellStyle name="RowTitles-Detail 2 2" xfId="2492"/>
    <cellStyle name="RowTitles-Detail 2 2 2" xfId="2493"/>
    <cellStyle name="RowTitles-Detail 2 2 2 2" xfId="2494"/>
    <cellStyle name="RowTitles-Detail 2 2 2 2 2" xfId="2495"/>
    <cellStyle name="RowTitles-Detail 2 2 2 2 2 2" xfId="2496"/>
    <cellStyle name="RowTitles-Detail 2 2 2 2 2 2 2" xfId="2497"/>
    <cellStyle name="RowTitles-Detail 2 2 2 2 2 2 2 2" xfId="2498"/>
    <cellStyle name="RowTitles-Detail 2 2 2 2 2 2 3" xfId="2499"/>
    <cellStyle name="RowTitles-Detail 2 2 2 2 2 2_age théoriq, nbe d'années Eur" xfId="2500"/>
    <cellStyle name="RowTitles-Detail 2 2 2 2 2 3" xfId="2501"/>
    <cellStyle name="RowTitles-Detail 2 2 2 2 2_age théoriq, nbe d'années Eur" xfId="2502"/>
    <cellStyle name="RowTitles-Detail 2 2 2 2 3" xfId="2503"/>
    <cellStyle name="RowTitles-Detail 2 2 2 2 3 2" xfId="2504"/>
    <cellStyle name="RowTitles-Detail 2 2 2 2 3 2 2" xfId="2505"/>
    <cellStyle name="RowTitles-Detail 2 2 2 2 3 2 2 2" xfId="2506"/>
    <cellStyle name="RowTitles-Detail 2 2 2 2 3 2 3" xfId="2507"/>
    <cellStyle name="RowTitles-Detail 2 2 2 2 3 2_age théoriq, nbe d'années Eur" xfId="2508"/>
    <cellStyle name="RowTitles-Detail 2 2 2 2 3 3" xfId="2509"/>
    <cellStyle name="RowTitles-Detail 2 2 2 2 3_age théoriq, nbe d'années Eur" xfId="2510"/>
    <cellStyle name="RowTitles-Detail 2 2 2 2 4" xfId="2511"/>
    <cellStyle name="RowTitles-Detail 2 2 2 2 4 2" xfId="2512"/>
    <cellStyle name="RowTitles-Detail 2 2 2 2 4 2 2" xfId="2513"/>
    <cellStyle name="RowTitles-Detail 2 2 2 2 4 2 2 2" xfId="2514"/>
    <cellStyle name="RowTitles-Detail 2 2 2 2 4 2 3" xfId="2515"/>
    <cellStyle name="RowTitles-Detail 2 2 2 2 4 2_age théoriq, nbe d'années Eur" xfId="2516"/>
    <cellStyle name="RowTitles-Detail 2 2 2 2 4 3" xfId="2517"/>
    <cellStyle name="RowTitles-Detail 2 2 2 2 4_age théoriq, nbe d'années Eur" xfId="2518"/>
    <cellStyle name="RowTitles-Detail 2 2 2 2 5" xfId="2519"/>
    <cellStyle name="RowTitles-Detail 2 2 2 2 5 2" xfId="2520"/>
    <cellStyle name="RowTitles-Detail 2 2 2 2 5 2 2" xfId="2521"/>
    <cellStyle name="RowTitles-Detail 2 2 2 2 5 3" xfId="2522"/>
    <cellStyle name="RowTitles-Detail 2 2 2 2 5_age théoriq, nbe d'années Eur" xfId="2523"/>
    <cellStyle name="RowTitles-Detail 2 2 2 2 6" xfId="2524"/>
    <cellStyle name="RowTitles-Detail 2 2 2 2_age théoriq, nbe d'années Eur" xfId="2525"/>
    <cellStyle name="RowTitles-Detail 2 2 2 3" xfId="2526"/>
    <cellStyle name="RowTitles-Detail 2 2 2 3 2" xfId="2527"/>
    <cellStyle name="RowTitles-Detail 2 2 2 3 2 2" xfId="2528"/>
    <cellStyle name="RowTitles-Detail 2 2 2 3 2 2 2" xfId="2529"/>
    <cellStyle name="RowTitles-Detail 2 2 2 3 2 3" xfId="2530"/>
    <cellStyle name="RowTitles-Detail 2 2 2 3 2_age théoriq, nbe d'années Eur" xfId="2531"/>
    <cellStyle name="RowTitles-Detail 2 2 2 3 3" xfId="2532"/>
    <cellStyle name="RowTitles-Detail 2 2 2 3_age théoriq, nbe d'années Eur" xfId="2533"/>
    <cellStyle name="RowTitles-Detail 2 2 2 4" xfId="2534"/>
    <cellStyle name="RowTitles-Detail 2 2 2 4 2" xfId="2535"/>
    <cellStyle name="RowTitles-Detail 2 2 2 4 2 2" xfId="2536"/>
    <cellStyle name="RowTitles-Detail 2 2 2 4 2 2 2" xfId="2537"/>
    <cellStyle name="RowTitles-Detail 2 2 2 4 2 3" xfId="2538"/>
    <cellStyle name="RowTitles-Detail 2 2 2 4 2_age théoriq, nbe d'années Eur" xfId="2539"/>
    <cellStyle name="RowTitles-Detail 2 2 2 4 3" xfId="2540"/>
    <cellStyle name="RowTitles-Detail 2 2 2 4_age théoriq, nbe d'années Eur" xfId="2541"/>
    <cellStyle name="RowTitles-Detail 2 2 2 5" xfId="2542"/>
    <cellStyle name="RowTitles-Detail 2 2 2 5 2" xfId="2543"/>
    <cellStyle name="RowTitles-Detail 2 2 2 5 2 2" xfId="2544"/>
    <cellStyle name="RowTitles-Detail 2 2 2 5 2 2 2" xfId="2545"/>
    <cellStyle name="RowTitles-Detail 2 2 2 5 2 3" xfId="2546"/>
    <cellStyle name="RowTitles-Detail 2 2 2 5 2_age théoriq, nbe d'années Eur" xfId="2547"/>
    <cellStyle name="RowTitles-Detail 2 2 2 5 3" xfId="2548"/>
    <cellStyle name="RowTitles-Detail 2 2 2 5_age théoriq, nbe d'années Eur" xfId="2549"/>
    <cellStyle name="RowTitles-Detail 2 2 2 6" xfId="2550"/>
    <cellStyle name="RowTitles-Detail 2 2 2 6 2" xfId="2551"/>
    <cellStyle name="RowTitles-Detail 2 2 2 6 2 2" xfId="2552"/>
    <cellStyle name="RowTitles-Detail 2 2 2 6 3" xfId="2553"/>
    <cellStyle name="RowTitles-Detail 2 2 2 6_age théoriq, nbe d'années Eur" xfId="2554"/>
    <cellStyle name="RowTitles-Detail 2 2 2 7" xfId="2555"/>
    <cellStyle name="RowTitles-Detail 2 2 2_age théoriq, nbe d'années Eur" xfId="2556"/>
    <cellStyle name="RowTitles-Detail 2 2 3" xfId="2557"/>
    <cellStyle name="RowTitles-Detail 2 2 3 2" xfId="2558"/>
    <cellStyle name="RowTitles-Detail 2 2 3 2 2" xfId="2559"/>
    <cellStyle name="RowTitles-Detail 2 2 3 2 2 2" xfId="2560"/>
    <cellStyle name="RowTitles-Detail 2 2 3 2 2 2 2" xfId="2561"/>
    <cellStyle name="RowTitles-Detail 2 2 3 2 2 3" xfId="2562"/>
    <cellStyle name="RowTitles-Detail 2 2 3 2 2_age théoriq, nbe d'années Eur" xfId="2563"/>
    <cellStyle name="RowTitles-Detail 2 2 3 2 3" xfId="2564"/>
    <cellStyle name="RowTitles-Detail 2 2 3 2_age théoriq, nbe d'années Eur" xfId="2565"/>
    <cellStyle name="RowTitles-Detail 2 2 3 3" xfId="2566"/>
    <cellStyle name="RowTitles-Detail 2 2 3 3 2" xfId="2567"/>
    <cellStyle name="RowTitles-Detail 2 2 3 3 2 2" xfId="2568"/>
    <cellStyle name="RowTitles-Detail 2 2 3 3 2 2 2" xfId="2569"/>
    <cellStyle name="RowTitles-Detail 2 2 3 3 2 3" xfId="2570"/>
    <cellStyle name="RowTitles-Detail 2 2 3 3 2_age théoriq, nbe d'années Eur" xfId="2571"/>
    <cellStyle name="RowTitles-Detail 2 2 3 3 3" xfId="2572"/>
    <cellStyle name="RowTitles-Detail 2 2 3 3_age théoriq, nbe d'années Eur" xfId="2573"/>
    <cellStyle name="RowTitles-Detail 2 2 3 4" xfId="2574"/>
    <cellStyle name="RowTitles-Detail 2 2 3 4 2" xfId="2575"/>
    <cellStyle name="RowTitles-Detail 2 2 3 4 2 2" xfId="2576"/>
    <cellStyle name="RowTitles-Detail 2 2 3 4 2 2 2" xfId="2577"/>
    <cellStyle name="RowTitles-Detail 2 2 3 4 2 3" xfId="2578"/>
    <cellStyle name="RowTitles-Detail 2 2 3 4 2_age théoriq, nbe d'années Eur" xfId="2579"/>
    <cellStyle name="RowTitles-Detail 2 2 3 4 3" xfId="2580"/>
    <cellStyle name="RowTitles-Detail 2 2 3 4_age théoriq, nbe d'années Eur" xfId="2581"/>
    <cellStyle name="RowTitles-Detail 2 2 3 5" xfId="2582"/>
    <cellStyle name="RowTitles-Detail 2 2 3 5 2" xfId="2583"/>
    <cellStyle name="RowTitles-Detail 2 2 3 5 2 2" xfId="2584"/>
    <cellStyle name="RowTitles-Detail 2 2 3 5 3" xfId="2585"/>
    <cellStyle name="RowTitles-Detail 2 2 3 5_age théoriq, nbe d'années Eur" xfId="2586"/>
    <cellStyle name="RowTitles-Detail 2 2 3 6" xfId="2587"/>
    <cellStyle name="RowTitles-Detail 2 2 3_age théoriq, nbe d'années Eur" xfId="2588"/>
    <cellStyle name="RowTitles-Detail 2 2 4" xfId="2589"/>
    <cellStyle name="RowTitles-Detail 2 2 4 2" xfId="2590"/>
    <cellStyle name="RowTitles-Detail 2 2 4 2 2" xfId="2591"/>
    <cellStyle name="RowTitles-Detail 2 2 4 2 2 2" xfId="2592"/>
    <cellStyle name="RowTitles-Detail 2 2 4 2 3" xfId="2593"/>
    <cellStyle name="RowTitles-Detail 2 2 4 2_age théoriq, nbe d'années Eur" xfId="2594"/>
    <cellStyle name="RowTitles-Detail 2 2 4 3" xfId="2595"/>
    <cellStyle name="RowTitles-Detail 2 2 4_age théoriq, nbe d'années Eur" xfId="2596"/>
    <cellStyle name="RowTitles-Detail 2 2 5" xfId="2597"/>
    <cellStyle name="RowTitles-Detail 2 2 5 2" xfId="2598"/>
    <cellStyle name="RowTitles-Detail 2 2 5 2 2" xfId="2599"/>
    <cellStyle name="RowTitles-Detail 2 2 5 2 2 2" xfId="2600"/>
    <cellStyle name="RowTitles-Detail 2 2 5 2 3" xfId="2601"/>
    <cellStyle name="RowTitles-Detail 2 2 5 2_age théoriq, nbe d'années Eur" xfId="2602"/>
    <cellStyle name="RowTitles-Detail 2 2 5 3" xfId="2603"/>
    <cellStyle name="RowTitles-Detail 2 2 5_age théoriq, nbe d'années Eur" xfId="2604"/>
    <cellStyle name="RowTitles-Detail 2 2 6" xfId="2605"/>
    <cellStyle name="RowTitles-Detail 2 2 6 2" xfId="2606"/>
    <cellStyle name="RowTitles-Detail 2 2 6 2 2" xfId="2607"/>
    <cellStyle name="RowTitles-Detail 2 2 6 2 2 2" xfId="2608"/>
    <cellStyle name="RowTitles-Detail 2 2 6 2 3" xfId="2609"/>
    <cellStyle name="RowTitles-Detail 2 2 6 2_age théoriq, nbe d'années Eur" xfId="2610"/>
    <cellStyle name="RowTitles-Detail 2 2 6 3" xfId="2611"/>
    <cellStyle name="RowTitles-Detail 2 2 6_age théoriq, nbe d'années Eur" xfId="2612"/>
    <cellStyle name="RowTitles-Detail 2 2 7" xfId="2613"/>
    <cellStyle name="RowTitles-Detail 2 2 7 2" xfId="2614"/>
    <cellStyle name="RowTitles-Detail 2 2 7 2 2" xfId="2615"/>
    <cellStyle name="RowTitles-Detail 2 2 7 3" xfId="2616"/>
    <cellStyle name="RowTitles-Detail 2 2 7_age théoriq, nbe d'années Eur" xfId="2617"/>
    <cellStyle name="RowTitles-Detail 2 2 8" xfId="2618"/>
    <cellStyle name="RowTitles-Detail 2 2_age théoriq, nbe d'années Eur" xfId="2619"/>
    <cellStyle name="RowTitles-Detail 2 3" xfId="2620"/>
    <cellStyle name="RowTitles-Detail 2 3 2" xfId="2621"/>
    <cellStyle name="RowTitles-Detail 2 3 2 2" xfId="2622"/>
    <cellStyle name="RowTitles-Detail 2 3 2 2 2" xfId="2623"/>
    <cellStyle name="RowTitles-Detail 2 3 2 2 2 2" xfId="2624"/>
    <cellStyle name="RowTitles-Detail 2 3 2 2 2 2 2" xfId="2625"/>
    <cellStyle name="RowTitles-Detail 2 3 2 2 2 2 2 2" xfId="2626"/>
    <cellStyle name="RowTitles-Detail 2 3 2 2 2 2 3" xfId="2627"/>
    <cellStyle name="RowTitles-Detail 2 3 2 2 2 2_age théoriq, nbe d'années Eur" xfId="2628"/>
    <cellStyle name="RowTitles-Detail 2 3 2 2 2 3" xfId="2629"/>
    <cellStyle name="RowTitles-Detail 2 3 2 2 2_age théoriq, nbe d'années Eur" xfId="2630"/>
    <cellStyle name="RowTitles-Detail 2 3 2 2 3" xfId="2631"/>
    <cellStyle name="RowTitles-Detail 2 3 2 2 3 2" xfId="2632"/>
    <cellStyle name="RowTitles-Detail 2 3 2 2 3 2 2" xfId="2633"/>
    <cellStyle name="RowTitles-Detail 2 3 2 2 3 2 2 2" xfId="2634"/>
    <cellStyle name="RowTitles-Detail 2 3 2 2 3 2 3" xfId="2635"/>
    <cellStyle name="RowTitles-Detail 2 3 2 2 3 2_age théoriq, nbe d'années Eur" xfId="2636"/>
    <cellStyle name="RowTitles-Detail 2 3 2 2 3 3" xfId="2637"/>
    <cellStyle name="RowTitles-Detail 2 3 2 2 3_age théoriq, nbe d'années Eur" xfId="2638"/>
    <cellStyle name="RowTitles-Detail 2 3 2 2 4" xfId="2639"/>
    <cellStyle name="RowTitles-Detail 2 3 2 2 4 2" xfId="2640"/>
    <cellStyle name="RowTitles-Detail 2 3 2 2 4 2 2" xfId="2641"/>
    <cellStyle name="RowTitles-Detail 2 3 2 2 4 2 2 2" xfId="2642"/>
    <cellStyle name="RowTitles-Detail 2 3 2 2 4 2 3" xfId="2643"/>
    <cellStyle name="RowTitles-Detail 2 3 2 2 4 2_age théoriq, nbe d'années Eur" xfId="2644"/>
    <cellStyle name="RowTitles-Detail 2 3 2 2 4 3" xfId="2645"/>
    <cellStyle name="RowTitles-Detail 2 3 2 2 4_age théoriq, nbe d'années Eur" xfId="2646"/>
    <cellStyle name="RowTitles-Detail 2 3 2 2 5" xfId="2647"/>
    <cellStyle name="RowTitles-Detail 2 3 2 2 5 2" xfId="2648"/>
    <cellStyle name="RowTitles-Detail 2 3 2 2 5 2 2" xfId="2649"/>
    <cellStyle name="RowTitles-Detail 2 3 2 2 5 3" xfId="2650"/>
    <cellStyle name="RowTitles-Detail 2 3 2 2 5_age théoriq, nbe d'années Eur" xfId="2651"/>
    <cellStyle name="RowTitles-Detail 2 3 2 2 6" xfId="2652"/>
    <cellStyle name="RowTitles-Detail 2 3 2 2_age théoriq, nbe d'années Eur" xfId="2653"/>
    <cellStyle name="RowTitles-Detail 2 3 2 3" xfId="2654"/>
    <cellStyle name="RowTitles-Detail 2 3 2 3 2" xfId="2655"/>
    <cellStyle name="RowTitles-Detail 2 3 2 3 2 2" xfId="2656"/>
    <cellStyle name="RowTitles-Detail 2 3 2 3 2 2 2" xfId="2657"/>
    <cellStyle name="RowTitles-Detail 2 3 2 3 2 3" xfId="2658"/>
    <cellStyle name="RowTitles-Detail 2 3 2 3 2_age théoriq, nbe d'années Eur" xfId="2659"/>
    <cellStyle name="RowTitles-Detail 2 3 2 3 3" xfId="2660"/>
    <cellStyle name="RowTitles-Detail 2 3 2 3_age théoriq, nbe d'années Eur" xfId="2661"/>
    <cellStyle name="RowTitles-Detail 2 3 2 4" xfId="2662"/>
    <cellStyle name="RowTitles-Detail 2 3 2 4 2" xfId="2663"/>
    <cellStyle name="RowTitles-Detail 2 3 2 4 2 2" xfId="2664"/>
    <cellStyle name="RowTitles-Detail 2 3 2 4 2 2 2" xfId="2665"/>
    <cellStyle name="RowTitles-Detail 2 3 2 4 2 3" xfId="2666"/>
    <cellStyle name="RowTitles-Detail 2 3 2 4 2_age théoriq, nbe d'années Eur" xfId="2667"/>
    <cellStyle name="RowTitles-Detail 2 3 2 4 3" xfId="2668"/>
    <cellStyle name="RowTitles-Detail 2 3 2 4_age théoriq, nbe d'années Eur" xfId="2669"/>
    <cellStyle name="RowTitles-Detail 2 3 2 5" xfId="2670"/>
    <cellStyle name="RowTitles-Detail 2 3 2 5 2" xfId="2671"/>
    <cellStyle name="RowTitles-Detail 2 3 2 5 2 2" xfId="2672"/>
    <cellStyle name="RowTitles-Detail 2 3 2 5 2 2 2" xfId="2673"/>
    <cellStyle name="RowTitles-Detail 2 3 2 5 2 3" xfId="2674"/>
    <cellStyle name="RowTitles-Detail 2 3 2 5 2_age théoriq, nbe d'années Eur" xfId="2675"/>
    <cellStyle name="RowTitles-Detail 2 3 2 5 3" xfId="2676"/>
    <cellStyle name="RowTitles-Detail 2 3 2 5_age théoriq, nbe d'années Eur" xfId="2677"/>
    <cellStyle name="RowTitles-Detail 2 3 2 6" xfId="2678"/>
    <cellStyle name="RowTitles-Detail 2 3 2 6 2" xfId="2679"/>
    <cellStyle name="RowTitles-Detail 2 3 2 6 2 2" xfId="2680"/>
    <cellStyle name="RowTitles-Detail 2 3 2 6 3" xfId="2681"/>
    <cellStyle name="RowTitles-Detail 2 3 2 6_age théoriq, nbe d'années Eur" xfId="2682"/>
    <cellStyle name="RowTitles-Detail 2 3 2 7" xfId="2683"/>
    <cellStyle name="RowTitles-Detail 2 3 2_age théoriq, nbe d'années Eur" xfId="2684"/>
    <cellStyle name="RowTitles-Detail 2 3 3" xfId="2685"/>
    <cellStyle name="RowTitles-Detail 2 3 3 2" xfId="2686"/>
    <cellStyle name="RowTitles-Detail 2 3 3 2 2" xfId="2687"/>
    <cellStyle name="RowTitles-Detail 2 3 3 2 2 2" xfId="2688"/>
    <cellStyle name="RowTitles-Detail 2 3 3 2 2 2 2" xfId="2689"/>
    <cellStyle name="RowTitles-Detail 2 3 3 2 2 3" xfId="2690"/>
    <cellStyle name="RowTitles-Detail 2 3 3 2 2_age théoriq, nbe d'années Eur" xfId="2691"/>
    <cellStyle name="RowTitles-Detail 2 3 3 2 3" xfId="2692"/>
    <cellStyle name="RowTitles-Detail 2 3 3 2_age théoriq, nbe d'années Eur" xfId="2693"/>
    <cellStyle name="RowTitles-Detail 2 3 3 3" xfId="2694"/>
    <cellStyle name="RowTitles-Detail 2 3 3 3 2" xfId="2695"/>
    <cellStyle name="RowTitles-Detail 2 3 3 3 2 2" xfId="2696"/>
    <cellStyle name="RowTitles-Detail 2 3 3 3 2 2 2" xfId="2697"/>
    <cellStyle name="RowTitles-Detail 2 3 3 3 2 3" xfId="2698"/>
    <cellStyle name="RowTitles-Detail 2 3 3 3 2_age théoriq, nbe d'années Eur" xfId="2699"/>
    <cellStyle name="RowTitles-Detail 2 3 3 3 3" xfId="2700"/>
    <cellStyle name="RowTitles-Detail 2 3 3 3_age théoriq, nbe d'années Eur" xfId="2701"/>
    <cellStyle name="RowTitles-Detail 2 3 3 4" xfId="2702"/>
    <cellStyle name="RowTitles-Detail 2 3 3 4 2" xfId="2703"/>
    <cellStyle name="RowTitles-Detail 2 3 3 4 2 2" xfId="2704"/>
    <cellStyle name="RowTitles-Detail 2 3 3 4 2 2 2" xfId="2705"/>
    <cellStyle name="RowTitles-Detail 2 3 3 4 2 3" xfId="2706"/>
    <cellStyle name="RowTitles-Detail 2 3 3 4 2_age théoriq, nbe d'années Eur" xfId="2707"/>
    <cellStyle name="RowTitles-Detail 2 3 3 4 3" xfId="2708"/>
    <cellStyle name="RowTitles-Detail 2 3 3 4_age théoriq, nbe d'années Eur" xfId="2709"/>
    <cellStyle name="RowTitles-Detail 2 3 3 5" xfId="2710"/>
    <cellStyle name="RowTitles-Detail 2 3 3 5 2" xfId="2711"/>
    <cellStyle name="RowTitles-Detail 2 3 3 5 2 2" xfId="2712"/>
    <cellStyle name="RowTitles-Detail 2 3 3 5 3" xfId="2713"/>
    <cellStyle name="RowTitles-Detail 2 3 3 5_age théoriq, nbe d'années Eur" xfId="2714"/>
    <cellStyle name="RowTitles-Detail 2 3 3 6" xfId="2715"/>
    <cellStyle name="RowTitles-Detail 2 3 3_age théoriq, nbe d'années Eur" xfId="2716"/>
    <cellStyle name="RowTitles-Detail 2 3 4" xfId="2717"/>
    <cellStyle name="RowTitles-Detail 2 3 4 2" xfId="2718"/>
    <cellStyle name="RowTitles-Detail 2 3 4 2 2" xfId="2719"/>
    <cellStyle name="RowTitles-Detail 2 3 4 2 2 2" xfId="2720"/>
    <cellStyle name="RowTitles-Detail 2 3 4 2 3" xfId="2721"/>
    <cellStyle name="RowTitles-Detail 2 3 4 2_age théoriq, nbe d'années Eur" xfId="2722"/>
    <cellStyle name="RowTitles-Detail 2 3 4 3" xfId="2723"/>
    <cellStyle name="RowTitles-Detail 2 3 4_age théoriq, nbe d'années Eur" xfId="2724"/>
    <cellStyle name="RowTitles-Detail 2 3 5" xfId="2725"/>
    <cellStyle name="RowTitles-Detail 2 3 5 2" xfId="2726"/>
    <cellStyle name="RowTitles-Detail 2 3 5 2 2" xfId="2727"/>
    <cellStyle name="RowTitles-Detail 2 3 5 2 2 2" xfId="2728"/>
    <cellStyle name="RowTitles-Detail 2 3 5 2 3" xfId="2729"/>
    <cellStyle name="RowTitles-Detail 2 3 5 2_age théoriq, nbe d'années Eur" xfId="2730"/>
    <cellStyle name="RowTitles-Detail 2 3 5 3" xfId="2731"/>
    <cellStyle name="RowTitles-Detail 2 3 5_age théoriq, nbe d'années Eur" xfId="2732"/>
    <cellStyle name="RowTitles-Detail 2 3 6" xfId="2733"/>
    <cellStyle name="RowTitles-Detail 2 3 6 2" xfId="2734"/>
    <cellStyle name="RowTitles-Detail 2 3 6 2 2" xfId="2735"/>
    <cellStyle name="RowTitles-Detail 2 3 6 2 2 2" xfId="2736"/>
    <cellStyle name="RowTitles-Detail 2 3 6 2 3" xfId="2737"/>
    <cellStyle name="RowTitles-Detail 2 3 6 2_age théoriq, nbe d'années Eur" xfId="2738"/>
    <cellStyle name="RowTitles-Detail 2 3 6 3" xfId="2739"/>
    <cellStyle name="RowTitles-Detail 2 3 6_age théoriq, nbe d'années Eur" xfId="2740"/>
    <cellStyle name="RowTitles-Detail 2 3 7" xfId="2741"/>
    <cellStyle name="RowTitles-Detail 2 3 7 2" xfId="2742"/>
    <cellStyle name="RowTitles-Detail 2 3 7 2 2" xfId="2743"/>
    <cellStyle name="RowTitles-Detail 2 3 7 3" xfId="2744"/>
    <cellStyle name="RowTitles-Detail 2 3 7_age théoriq, nbe d'années Eur" xfId="2745"/>
    <cellStyle name="RowTitles-Detail 2 3 8" xfId="2746"/>
    <cellStyle name="RowTitles-Detail 2 3_age théoriq, nbe d'années Eur" xfId="2747"/>
    <cellStyle name="RowTitles-Detail 2 4" xfId="2748"/>
    <cellStyle name="RowTitles-Detail 2 4 2" xfId="2749"/>
    <cellStyle name="RowTitles-Detail 2 4 2 2" xfId="2750"/>
    <cellStyle name="RowTitles-Detail 2 4 2 2 2" xfId="2751"/>
    <cellStyle name="RowTitles-Detail 2 4 2 2 2 2" xfId="2752"/>
    <cellStyle name="RowTitles-Detail 2 4 2 2 3" xfId="2753"/>
    <cellStyle name="RowTitles-Detail 2 4 2 2_age théoriq, nbe d'années Eur" xfId="2754"/>
    <cellStyle name="RowTitles-Detail 2 4 2 3" xfId="2755"/>
    <cellStyle name="RowTitles-Detail 2 4 2_age théoriq, nbe d'années Eur" xfId="2756"/>
    <cellStyle name="RowTitles-Detail 2 4 3" xfId="2757"/>
    <cellStyle name="RowTitles-Detail 2 4 3 2" xfId="2758"/>
    <cellStyle name="RowTitles-Detail 2 4 3 2 2" xfId="2759"/>
    <cellStyle name="RowTitles-Detail 2 4 3 2 2 2" xfId="2760"/>
    <cellStyle name="RowTitles-Detail 2 4 3 2 3" xfId="2761"/>
    <cellStyle name="RowTitles-Detail 2 4 3 2_age théoriq, nbe d'années Eur" xfId="2762"/>
    <cellStyle name="RowTitles-Detail 2 4 3 3" xfId="2763"/>
    <cellStyle name="RowTitles-Detail 2 4 3_age théoriq, nbe d'années Eur" xfId="2764"/>
    <cellStyle name="RowTitles-Detail 2 4 4" xfId="2765"/>
    <cellStyle name="RowTitles-Detail 2 4 4 2" xfId="2766"/>
    <cellStyle name="RowTitles-Detail 2 4 4 2 2" xfId="2767"/>
    <cellStyle name="RowTitles-Detail 2 4 4 2 2 2" xfId="2768"/>
    <cellStyle name="RowTitles-Detail 2 4 4 2 3" xfId="2769"/>
    <cellStyle name="RowTitles-Detail 2 4 4 2_age théoriq, nbe d'années Eur" xfId="2770"/>
    <cellStyle name="RowTitles-Detail 2 4 4 3" xfId="2771"/>
    <cellStyle name="RowTitles-Detail 2 4 4_age théoriq, nbe d'années Eur" xfId="2772"/>
    <cellStyle name="RowTitles-Detail 2 4 5" xfId="2773"/>
    <cellStyle name="RowTitles-Detail 2 4 5 2" xfId="2774"/>
    <cellStyle name="RowTitles-Detail 2 4 5 2 2" xfId="2775"/>
    <cellStyle name="RowTitles-Detail 2 4 5 3" xfId="2776"/>
    <cellStyle name="RowTitles-Detail 2 4 5_age théoriq, nbe d'années Eur" xfId="2777"/>
    <cellStyle name="RowTitles-Detail 2 4 6" xfId="2778"/>
    <cellStyle name="RowTitles-Detail 2 4_age théoriq, nbe d'années Eur" xfId="2779"/>
    <cellStyle name="RowTitles-Detail 2 5" xfId="2780"/>
    <cellStyle name="RowTitles-Detail 2 5 2" xfId="2781"/>
    <cellStyle name="RowTitles-Detail 2 5 2 2" xfId="2782"/>
    <cellStyle name="RowTitles-Detail 2 5 2 2 2" xfId="2783"/>
    <cellStyle name="RowTitles-Detail 2 5 2 3" xfId="2784"/>
    <cellStyle name="RowTitles-Detail 2 5 2_age théoriq, nbe d'années Eur" xfId="2785"/>
    <cellStyle name="RowTitles-Detail 2 5 3" xfId="2786"/>
    <cellStyle name="RowTitles-Detail 2 5_age théoriq, nbe d'années Eur" xfId="2787"/>
    <cellStyle name="RowTitles-Detail 2 6" xfId="2788"/>
    <cellStyle name="RowTitles-Detail 2 6 2" xfId="2789"/>
    <cellStyle name="RowTitles-Detail 2 6 2 2" xfId="2790"/>
    <cellStyle name="RowTitles-Detail 2 6 2 2 2" xfId="2791"/>
    <cellStyle name="RowTitles-Detail 2 6 2 3" xfId="2792"/>
    <cellStyle name="RowTitles-Detail 2 6 2_age théoriq, nbe d'années Eur" xfId="2793"/>
    <cellStyle name="RowTitles-Detail 2 6 3" xfId="2794"/>
    <cellStyle name="RowTitles-Detail 2 6_age théoriq, nbe d'années Eur" xfId="2795"/>
    <cellStyle name="RowTitles-Detail 2 7" xfId="2796"/>
    <cellStyle name="RowTitles-Detail 2 7 2" xfId="2797"/>
    <cellStyle name="RowTitles-Detail 2 7 2 2" xfId="2798"/>
    <cellStyle name="RowTitles-Detail 2 7 2 2 2" xfId="2799"/>
    <cellStyle name="RowTitles-Detail 2 7 2 3" xfId="2800"/>
    <cellStyle name="RowTitles-Detail 2 7 2_age théoriq, nbe d'années Eur" xfId="2801"/>
    <cellStyle name="RowTitles-Detail 2 7 3" xfId="2802"/>
    <cellStyle name="RowTitles-Detail 2 7_age théoriq, nbe d'années Eur" xfId="2803"/>
    <cellStyle name="RowTitles-Detail 2 8" xfId="2804"/>
    <cellStyle name="RowTitles-Detail 2 8 2" xfId="2805"/>
    <cellStyle name="RowTitles-Detail 2 8 2 2" xfId="2806"/>
    <cellStyle name="RowTitles-Detail 2 8 3" xfId="2807"/>
    <cellStyle name="RowTitles-Detail 2 8_age théoriq, nbe d'années Eur" xfId="2808"/>
    <cellStyle name="RowTitles-Detail 2 9" xfId="2809"/>
    <cellStyle name="RowTitles-Detail 2_age théoriq, nbe d'années Eur" xfId="2810"/>
    <cellStyle name="RowTitles-Detail 3" xfId="2811"/>
    <cellStyle name="RowTitles-Detail 3 2" xfId="2812"/>
    <cellStyle name="RowTitles-Detail 3 2 2" xfId="2813"/>
    <cellStyle name="RowTitles-Detail 3 2 2 2" xfId="2814"/>
    <cellStyle name="RowTitles-Detail 3 2 2 2 2" xfId="2815"/>
    <cellStyle name="RowTitles-Detail 3 2 2 2 2 2" xfId="2816"/>
    <cellStyle name="RowTitles-Detail 3 2 2 2 2 2 2" xfId="2817"/>
    <cellStyle name="RowTitles-Detail 3 2 2 2 2 3" xfId="2818"/>
    <cellStyle name="RowTitles-Detail 3 2 2 2 2_age théoriq, nbe d'années Eur" xfId="2819"/>
    <cellStyle name="RowTitles-Detail 3 2 2 2 3" xfId="2820"/>
    <cellStyle name="RowTitles-Detail 3 2 2 2_age théoriq, nbe d'années Eur" xfId="2821"/>
    <cellStyle name="RowTitles-Detail 3 2 2 3" xfId="2822"/>
    <cellStyle name="RowTitles-Detail 3 2 2 3 2" xfId="2823"/>
    <cellStyle name="RowTitles-Detail 3 2 2 3 2 2" xfId="2824"/>
    <cellStyle name="RowTitles-Detail 3 2 2 3 2 2 2" xfId="2825"/>
    <cellStyle name="RowTitles-Detail 3 2 2 3 2 3" xfId="2826"/>
    <cellStyle name="RowTitles-Detail 3 2 2 3 2_age théoriq, nbe d'années Eur" xfId="2827"/>
    <cellStyle name="RowTitles-Detail 3 2 2 3 3" xfId="2828"/>
    <cellStyle name="RowTitles-Detail 3 2 2 3_age théoriq, nbe d'années Eur" xfId="2829"/>
    <cellStyle name="RowTitles-Detail 3 2 2 4" xfId="2830"/>
    <cellStyle name="RowTitles-Detail 3 2 2 4 2" xfId="2831"/>
    <cellStyle name="RowTitles-Detail 3 2 2 4 2 2" xfId="2832"/>
    <cellStyle name="RowTitles-Detail 3 2 2 4 2 2 2" xfId="2833"/>
    <cellStyle name="RowTitles-Detail 3 2 2 4 2 3" xfId="2834"/>
    <cellStyle name="RowTitles-Detail 3 2 2 4 2_age théoriq, nbe d'années Eur" xfId="2835"/>
    <cellStyle name="RowTitles-Detail 3 2 2 4 3" xfId="2836"/>
    <cellStyle name="RowTitles-Detail 3 2 2 4_age théoriq, nbe d'années Eur" xfId="2837"/>
    <cellStyle name="RowTitles-Detail 3 2 2 5" xfId="2838"/>
    <cellStyle name="RowTitles-Detail 3 2 2 5 2" xfId="2839"/>
    <cellStyle name="RowTitles-Detail 3 2 2 5 2 2" xfId="2840"/>
    <cellStyle name="RowTitles-Detail 3 2 2 5 3" xfId="2841"/>
    <cellStyle name="RowTitles-Detail 3 2 2 5_age théoriq, nbe d'années Eur" xfId="2842"/>
    <cellStyle name="RowTitles-Detail 3 2 2 6" xfId="2843"/>
    <cellStyle name="RowTitles-Detail 3 2 2_age théoriq, nbe d'années Eur" xfId="2844"/>
    <cellStyle name="RowTitles-Detail 3 2 3" xfId="2845"/>
    <cellStyle name="RowTitles-Detail 3 2 3 2" xfId="2846"/>
    <cellStyle name="RowTitles-Detail 3 2 3 2 2" xfId="2847"/>
    <cellStyle name="RowTitles-Detail 3 2 3 2 2 2" xfId="2848"/>
    <cellStyle name="RowTitles-Detail 3 2 3 2 3" xfId="2849"/>
    <cellStyle name="RowTitles-Detail 3 2 3 2_age théoriq, nbe d'années Eur" xfId="2850"/>
    <cellStyle name="RowTitles-Detail 3 2 3 3" xfId="2851"/>
    <cellStyle name="RowTitles-Detail 3 2 3_age théoriq, nbe d'années Eur" xfId="2852"/>
    <cellStyle name="RowTitles-Detail 3 2 4" xfId="2853"/>
    <cellStyle name="RowTitles-Detail 3 2 4 2" xfId="2854"/>
    <cellStyle name="RowTitles-Detail 3 2 4 2 2" xfId="2855"/>
    <cellStyle name="RowTitles-Detail 3 2 4 2 2 2" xfId="2856"/>
    <cellStyle name="RowTitles-Detail 3 2 4 2 3" xfId="2857"/>
    <cellStyle name="RowTitles-Detail 3 2 4 2_age théoriq, nbe d'années Eur" xfId="2858"/>
    <cellStyle name="RowTitles-Detail 3 2 4 3" xfId="2859"/>
    <cellStyle name="RowTitles-Detail 3 2 4_age théoriq, nbe d'années Eur" xfId="2860"/>
    <cellStyle name="RowTitles-Detail 3 2 5" xfId="2861"/>
    <cellStyle name="RowTitles-Detail 3 2 5 2" xfId="2862"/>
    <cellStyle name="RowTitles-Detail 3 2 5 2 2" xfId="2863"/>
    <cellStyle name="RowTitles-Detail 3 2 5 2 2 2" xfId="2864"/>
    <cellStyle name="RowTitles-Detail 3 2 5 2 3" xfId="2865"/>
    <cellStyle name="RowTitles-Detail 3 2 5 2_age théoriq, nbe d'années Eur" xfId="2866"/>
    <cellStyle name="RowTitles-Detail 3 2 5 3" xfId="2867"/>
    <cellStyle name="RowTitles-Detail 3 2 5_age théoriq, nbe d'années Eur" xfId="2868"/>
    <cellStyle name="RowTitles-Detail 3 2 6" xfId="2869"/>
    <cellStyle name="RowTitles-Detail 3 2 6 2" xfId="2870"/>
    <cellStyle name="RowTitles-Detail 3 2 6 2 2" xfId="2871"/>
    <cellStyle name="RowTitles-Detail 3 2 6 3" xfId="2872"/>
    <cellStyle name="RowTitles-Detail 3 2 6_age théoriq, nbe d'années Eur" xfId="2873"/>
    <cellStyle name="RowTitles-Detail 3 2 7" xfId="2874"/>
    <cellStyle name="RowTitles-Detail 3 2_age théoriq, nbe d'années Eur" xfId="2875"/>
    <cellStyle name="RowTitles-Detail 3 3" xfId="2876"/>
    <cellStyle name="RowTitles-Detail 3 3 2" xfId="2877"/>
    <cellStyle name="RowTitles-Detail 3 3 2 2" xfId="2878"/>
    <cellStyle name="RowTitles-Detail 3 3 2 2 2" xfId="2879"/>
    <cellStyle name="RowTitles-Detail 3 3 2 2 2 2" xfId="2880"/>
    <cellStyle name="RowTitles-Detail 3 3 2 2 3" xfId="2881"/>
    <cellStyle name="RowTitles-Detail 3 3 2 2_age théoriq, nbe d'années Eur" xfId="2882"/>
    <cellStyle name="RowTitles-Detail 3 3 2 3" xfId="2883"/>
    <cellStyle name="RowTitles-Detail 3 3 2_age théoriq, nbe d'années Eur" xfId="2884"/>
    <cellStyle name="RowTitles-Detail 3 3 3" xfId="2885"/>
    <cellStyle name="RowTitles-Detail 3 3 3 2" xfId="2886"/>
    <cellStyle name="RowTitles-Detail 3 3 3 2 2" xfId="2887"/>
    <cellStyle name="RowTitles-Detail 3 3 3 2 2 2" xfId="2888"/>
    <cellStyle name="RowTitles-Detail 3 3 3 2 3" xfId="2889"/>
    <cellStyle name="RowTitles-Detail 3 3 3 2_age théoriq, nbe d'années Eur" xfId="2890"/>
    <cellStyle name="RowTitles-Detail 3 3 3 3" xfId="2891"/>
    <cellStyle name="RowTitles-Detail 3 3 3_age théoriq, nbe d'années Eur" xfId="2892"/>
    <cellStyle name="RowTitles-Detail 3 3 4" xfId="2893"/>
    <cellStyle name="RowTitles-Detail 3 3 4 2" xfId="2894"/>
    <cellStyle name="RowTitles-Detail 3 3 4 2 2" xfId="2895"/>
    <cellStyle name="RowTitles-Detail 3 3 4 2 2 2" xfId="2896"/>
    <cellStyle name="RowTitles-Detail 3 3 4 2 3" xfId="2897"/>
    <cellStyle name="RowTitles-Detail 3 3 4 2_age théoriq, nbe d'années Eur" xfId="2898"/>
    <cellStyle name="RowTitles-Detail 3 3 4 3" xfId="2899"/>
    <cellStyle name="RowTitles-Detail 3 3 4_age théoriq, nbe d'années Eur" xfId="2900"/>
    <cellStyle name="RowTitles-Detail 3 3 5" xfId="2901"/>
    <cellStyle name="RowTitles-Detail 3 3 5 2" xfId="2902"/>
    <cellStyle name="RowTitles-Detail 3 3 5 2 2" xfId="2903"/>
    <cellStyle name="RowTitles-Detail 3 3 5 3" xfId="2904"/>
    <cellStyle name="RowTitles-Detail 3 3 5_age théoriq, nbe d'années Eur" xfId="2905"/>
    <cellStyle name="RowTitles-Detail 3 3 6" xfId="2906"/>
    <cellStyle name="RowTitles-Detail 3 3_age théoriq, nbe d'années Eur" xfId="2907"/>
    <cellStyle name="RowTitles-Detail 3 4" xfId="2908"/>
    <cellStyle name="RowTitles-Detail 3 4 2" xfId="2909"/>
    <cellStyle name="RowTitles-Detail 3 4 2 2" xfId="2910"/>
    <cellStyle name="RowTitles-Detail 3 4 2 2 2" xfId="2911"/>
    <cellStyle name="RowTitles-Detail 3 4 2 3" xfId="2912"/>
    <cellStyle name="RowTitles-Detail 3 4 2_age théoriq, nbe d'années Eur" xfId="2913"/>
    <cellStyle name="RowTitles-Detail 3 4 3" xfId="2914"/>
    <cellStyle name="RowTitles-Detail 3 4_age théoriq, nbe d'années Eur" xfId="2915"/>
    <cellStyle name="RowTitles-Detail 3 5" xfId="2916"/>
    <cellStyle name="RowTitles-Detail 3 5 2" xfId="2917"/>
    <cellStyle name="RowTitles-Detail 3 5 2 2" xfId="2918"/>
    <cellStyle name="RowTitles-Detail 3 5 2 2 2" xfId="2919"/>
    <cellStyle name="RowTitles-Detail 3 5 2 3" xfId="2920"/>
    <cellStyle name="RowTitles-Detail 3 5 2_age théoriq, nbe d'années Eur" xfId="2921"/>
    <cellStyle name="RowTitles-Detail 3 5 3" xfId="2922"/>
    <cellStyle name="RowTitles-Detail 3 5_age théoriq, nbe d'années Eur" xfId="2923"/>
    <cellStyle name="RowTitles-Detail 3 6" xfId="2924"/>
    <cellStyle name="RowTitles-Detail 3 6 2" xfId="2925"/>
    <cellStyle name="RowTitles-Detail 3 6 2 2" xfId="2926"/>
    <cellStyle name="RowTitles-Detail 3 6 2 2 2" xfId="2927"/>
    <cellStyle name="RowTitles-Detail 3 6 2 3" xfId="2928"/>
    <cellStyle name="RowTitles-Detail 3 6 2_age théoriq, nbe d'années Eur" xfId="2929"/>
    <cellStyle name="RowTitles-Detail 3 6 3" xfId="2930"/>
    <cellStyle name="RowTitles-Detail 3 6_age théoriq, nbe d'années Eur" xfId="2931"/>
    <cellStyle name="RowTitles-Detail 3 7" xfId="2932"/>
    <cellStyle name="RowTitles-Detail 3 7 2" xfId="2933"/>
    <cellStyle name="RowTitles-Detail 3 7 2 2" xfId="2934"/>
    <cellStyle name="RowTitles-Detail 3 7 3" xfId="2935"/>
    <cellStyle name="RowTitles-Detail 3 7_age théoriq, nbe d'années Eur" xfId="2936"/>
    <cellStyle name="RowTitles-Detail 3 8" xfId="2937"/>
    <cellStyle name="RowTitles-Detail 3_age théoriq, nbe d'années Eur" xfId="2938"/>
    <cellStyle name="RowTitles-Detail 4" xfId="2939"/>
    <cellStyle name="RowTitles-Detail 4 2" xfId="2940"/>
    <cellStyle name="RowTitles-Detail 4 2 2" xfId="2941"/>
    <cellStyle name="RowTitles-Detail 4 2 2 2" xfId="2942"/>
    <cellStyle name="RowTitles-Detail 4 2 2 2 2" xfId="2943"/>
    <cellStyle name="RowTitles-Detail 4 2 2 2 2 2" xfId="2944"/>
    <cellStyle name="RowTitles-Detail 4 2 2 2 2 2 2" xfId="2945"/>
    <cellStyle name="RowTitles-Detail 4 2 2 2 2 3" xfId="2946"/>
    <cellStyle name="RowTitles-Detail 4 2 2 2 2_age théoriq, nbe d'années Eur" xfId="2947"/>
    <cellStyle name="RowTitles-Detail 4 2 2 2 3" xfId="2948"/>
    <cellStyle name="RowTitles-Detail 4 2 2 2_age théoriq, nbe d'années Eur" xfId="2949"/>
    <cellStyle name="RowTitles-Detail 4 2 2 3" xfId="2950"/>
    <cellStyle name="RowTitles-Detail 4 2 2 3 2" xfId="2951"/>
    <cellStyle name="RowTitles-Detail 4 2 2 3 2 2" xfId="2952"/>
    <cellStyle name="RowTitles-Detail 4 2 2 3 2 2 2" xfId="2953"/>
    <cellStyle name="RowTitles-Detail 4 2 2 3 2 3" xfId="2954"/>
    <cellStyle name="RowTitles-Detail 4 2 2 3 2_age théoriq, nbe d'années Eur" xfId="2955"/>
    <cellStyle name="RowTitles-Detail 4 2 2 3 3" xfId="2956"/>
    <cellStyle name="RowTitles-Detail 4 2 2 3_age théoriq, nbe d'années Eur" xfId="2957"/>
    <cellStyle name="RowTitles-Detail 4 2 2 4" xfId="2958"/>
    <cellStyle name="RowTitles-Detail 4 2 2 4 2" xfId="2959"/>
    <cellStyle name="RowTitles-Detail 4 2 2 4 2 2" xfId="2960"/>
    <cellStyle name="RowTitles-Detail 4 2 2 4 2 2 2" xfId="2961"/>
    <cellStyle name="RowTitles-Detail 4 2 2 4 2 3" xfId="2962"/>
    <cellStyle name="RowTitles-Detail 4 2 2 4 2_age théoriq, nbe d'années Eur" xfId="2963"/>
    <cellStyle name="RowTitles-Detail 4 2 2 4 3" xfId="2964"/>
    <cellStyle name="RowTitles-Detail 4 2 2 4_age théoriq, nbe d'années Eur" xfId="2965"/>
    <cellStyle name="RowTitles-Detail 4 2 2 5" xfId="2966"/>
    <cellStyle name="RowTitles-Detail 4 2 2 5 2" xfId="2967"/>
    <cellStyle name="RowTitles-Detail 4 2 2 5 2 2" xfId="2968"/>
    <cellStyle name="RowTitles-Detail 4 2 2 5 3" xfId="2969"/>
    <cellStyle name="RowTitles-Detail 4 2 2 5_age théoriq, nbe d'années Eur" xfId="2970"/>
    <cellStyle name="RowTitles-Detail 4 2 2 6" xfId="2971"/>
    <cellStyle name="RowTitles-Detail 4 2 2_age théoriq, nbe d'années Eur" xfId="2972"/>
    <cellStyle name="RowTitles-Detail 4 2 3" xfId="2973"/>
    <cellStyle name="RowTitles-Detail 4 2 3 2" xfId="2974"/>
    <cellStyle name="RowTitles-Detail 4 2 3 2 2" xfId="2975"/>
    <cellStyle name="RowTitles-Detail 4 2 3 2 2 2" xfId="2976"/>
    <cellStyle name="RowTitles-Detail 4 2 3 2 3" xfId="2977"/>
    <cellStyle name="RowTitles-Detail 4 2 3 2_age théoriq, nbe d'années Eur" xfId="2978"/>
    <cellStyle name="RowTitles-Detail 4 2 3 3" xfId="2979"/>
    <cellStyle name="RowTitles-Detail 4 2 3_age théoriq, nbe d'années Eur" xfId="2980"/>
    <cellStyle name="RowTitles-Detail 4 2 4" xfId="2981"/>
    <cellStyle name="RowTitles-Detail 4 2 4 2" xfId="2982"/>
    <cellStyle name="RowTitles-Detail 4 2 4 2 2" xfId="2983"/>
    <cellStyle name="RowTitles-Detail 4 2 4 2 2 2" xfId="2984"/>
    <cellStyle name="RowTitles-Detail 4 2 4 2 3" xfId="2985"/>
    <cellStyle name="RowTitles-Detail 4 2 4 2_age théoriq, nbe d'années Eur" xfId="2986"/>
    <cellStyle name="RowTitles-Detail 4 2 4 3" xfId="2987"/>
    <cellStyle name="RowTitles-Detail 4 2 4_age théoriq, nbe d'années Eur" xfId="2988"/>
    <cellStyle name="RowTitles-Detail 4 2 5" xfId="2989"/>
    <cellStyle name="RowTitles-Detail 4 2 5 2" xfId="2990"/>
    <cellStyle name="RowTitles-Detail 4 2 5 2 2" xfId="2991"/>
    <cellStyle name="RowTitles-Detail 4 2 5 2 2 2" xfId="2992"/>
    <cellStyle name="RowTitles-Detail 4 2 5 2 3" xfId="2993"/>
    <cellStyle name="RowTitles-Detail 4 2 5 2_age théoriq, nbe d'années Eur" xfId="2994"/>
    <cellStyle name="RowTitles-Detail 4 2 5 3" xfId="2995"/>
    <cellStyle name="RowTitles-Detail 4 2 5_age théoriq, nbe d'années Eur" xfId="2996"/>
    <cellStyle name="RowTitles-Detail 4 2 6" xfId="2997"/>
    <cellStyle name="RowTitles-Detail 4 2 6 2" xfId="2998"/>
    <cellStyle name="RowTitles-Detail 4 2 6 2 2" xfId="2999"/>
    <cellStyle name="RowTitles-Detail 4 2 6 3" xfId="3000"/>
    <cellStyle name="RowTitles-Detail 4 2 6_age théoriq, nbe d'années Eur" xfId="3001"/>
    <cellStyle name="RowTitles-Detail 4 2 7" xfId="3002"/>
    <cellStyle name="RowTitles-Detail 4 2_age théoriq, nbe d'années Eur" xfId="3003"/>
    <cellStyle name="RowTitles-Detail 4 3" xfId="3004"/>
    <cellStyle name="RowTitles-Detail 4 3 2" xfId="3005"/>
    <cellStyle name="RowTitles-Detail 4 3 2 2" xfId="3006"/>
    <cellStyle name="RowTitles-Detail 4 3 2 2 2" xfId="3007"/>
    <cellStyle name="RowTitles-Detail 4 3 2 2 2 2" xfId="3008"/>
    <cellStyle name="RowTitles-Detail 4 3 2 2 3" xfId="3009"/>
    <cellStyle name="RowTitles-Detail 4 3 2 2_age théoriq, nbe d'années Eur" xfId="3010"/>
    <cellStyle name="RowTitles-Detail 4 3 2 3" xfId="3011"/>
    <cellStyle name="RowTitles-Detail 4 3 2_age théoriq, nbe d'années Eur" xfId="3012"/>
    <cellStyle name="RowTitles-Detail 4 3 3" xfId="3013"/>
    <cellStyle name="RowTitles-Detail 4 3 3 2" xfId="3014"/>
    <cellStyle name="RowTitles-Detail 4 3 3 2 2" xfId="3015"/>
    <cellStyle name="RowTitles-Detail 4 3 3 2 2 2" xfId="3016"/>
    <cellStyle name="RowTitles-Detail 4 3 3 2 3" xfId="3017"/>
    <cellStyle name="RowTitles-Detail 4 3 3 2_age théoriq, nbe d'années Eur" xfId="3018"/>
    <cellStyle name="RowTitles-Detail 4 3 3 3" xfId="3019"/>
    <cellStyle name="RowTitles-Detail 4 3 3_age théoriq, nbe d'années Eur" xfId="3020"/>
    <cellStyle name="RowTitles-Detail 4 3 4" xfId="3021"/>
    <cellStyle name="RowTitles-Detail 4 3 4 2" xfId="3022"/>
    <cellStyle name="RowTitles-Detail 4 3 4 2 2" xfId="3023"/>
    <cellStyle name="RowTitles-Detail 4 3 4 2 2 2" xfId="3024"/>
    <cellStyle name="RowTitles-Detail 4 3 4 2 3" xfId="3025"/>
    <cellStyle name="RowTitles-Detail 4 3 4 2_age théoriq, nbe d'années Eur" xfId="3026"/>
    <cellStyle name="RowTitles-Detail 4 3 4 3" xfId="3027"/>
    <cellStyle name="RowTitles-Detail 4 3 4_age théoriq, nbe d'années Eur" xfId="3028"/>
    <cellStyle name="RowTitles-Detail 4 3 5" xfId="3029"/>
    <cellStyle name="RowTitles-Detail 4 3 5 2" xfId="3030"/>
    <cellStyle name="RowTitles-Detail 4 3 5 2 2" xfId="3031"/>
    <cellStyle name="RowTitles-Detail 4 3 5 3" xfId="3032"/>
    <cellStyle name="RowTitles-Detail 4 3 5_age théoriq, nbe d'années Eur" xfId="3033"/>
    <cellStyle name="RowTitles-Detail 4 3 6" xfId="3034"/>
    <cellStyle name="RowTitles-Detail 4 3_age théoriq, nbe d'années Eur" xfId="3035"/>
    <cellStyle name="RowTitles-Detail 4 4" xfId="3036"/>
    <cellStyle name="RowTitles-Detail 4 4 2" xfId="3037"/>
    <cellStyle name="RowTitles-Detail 4 4 2 2" xfId="3038"/>
    <cellStyle name="RowTitles-Detail 4 4 2 2 2" xfId="3039"/>
    <cellStyle name="RowTitles-Detail 4 4 2 3" xfId="3040"/>
    <cellStyle name="RowTitles-Detail 4 4 2_age théoriq, nbe d'années Eur" xfId="3041"/>
    <cellStyle name="RowTitles-Detail 4 4 3" xfId="3042"/>
    <cellStyle name="RowTitles-Detail 4 4_age théoriq, nbe d'années Eur" xfId="3043"/>
    <cellStyle name="RowTitles-Detail 4 5" xfId="3044"/>
    <cellStyle name="RowTitles-Detail 4 5 2" xfId="3045"/>
    <cellStyle name="RowTitles-Detail 4 5 2 2" xfId="3046"/>
    <cellStyle name="RowTitles-Detail 4 5 2 2 2" xfId="3047"/>
    <cellStyle name="RowTitles-Detail 4 5 2 3" xfId="3048"/>
    <cellStyle name="RowTitles-Detail 4 5 2_age théoriq, nbe d'années Eur" xfId="3049"/>
    <cellStyle name="RowTitles-Detail 4 5 3" xfId="3050"/>
    <cellStyle name="RowTitles-Detail 4 5_age théoriq, nbe d'années Eur" xfId="3051"/>
    <cellStyle name="RowTitles-Detail 4 6" xfId="3052"/>
    <cellStyle name="RowTitles-Detail 4 6 2" xfId="3053"/>
    <cellStyle name="RowTitles-Detail 4 6 2 2" xfId="3054"/>
    <cellStyle name="RowTitles-Detail 4 6 2 2 2" xfId="3055"/>
    <cellStyle name="RowTitles-Detail 4 6 2 3" xfId="3056"/>
    <cellStyle name="RowTitles-Detail 4 6 2_age théoriq, nbe d'années Eur" xfId="3057"/>
    <cellStyle name="RowTitles-Detail 4 6 3" xfId="3058"/>
    <cellStyle name="RowTitles-Detail 4 6_age théoriq, nbe d'années Eur" xfId="3059"/>
    <cellStyle name="RowTitles-Detail 4 7" xfId="3060"/>
    <cellStyle name="RowTitles-Detail 4 7 2" xfId="3061"/>
    <cellStyle name="RowTitles-Detail 4 7 2 2" xfId="3062"/>
    <cellStyle name="RowTitles-Detail 4 7 3" xfId="3063"/>
    <cellStyle name="RowTitles-Detail 4 7_age théoriq, nbe d'années Eur" xfId="3064"/>
    <cellStyle name="RowTitles-Detail 4 8" xfId="3065"/>
    <cellStyle name="RowTitles-Detail 4_age théoriq, nbe d'années Eur" xfId="3066"/>
    <cellStyle name="RowTitles-Detail 5" xfId="3067"/>
    <cellStyle name="RowTitles-Detail 5 2" xfId="3068"/>
    <cellStyle name="RowTitles-Detail 5 2 2" xfId="3069"/>
    <cellStyle name="RowTitles-Detail 5 2 2 2" xfId="3070"/>
    <cellStyle name="RowTitles-Detail 5 2 3" xfId="3071"/>
    <cellStyle name="RowTitles-Detail 5 2_age théoriq, nbe d'années Eur" xfId="3072"/>
    <cellStyle name="RowTitles-Detail 5 3" xfId="3073"/>
    <cellStyle name="RowTitles-Detail 5_age théoriq, nbe d'années Eur" xfId="3074"/>
    <cellStyle name="RowTitles-Detail 6" xfId="3075"/>
    <cellStyle name="RowTitles-Detail 6 2" xfId="3076"/>
    <cellStyle name="RowTitles-Detail 6 2 2" xfId="3077"/>
    <cellStyle name="RowTitles-Detail 6 2 2 2" xfId="3078"/>
    <cellStyle name="RowTitles-Detail 6 2 3" xfId="3079"/>
    <cellStyle name="RowTitles-Detail 6 2_age théoriq, nbe d'années Eur" xfId="3080"/>
    <cellStyle name="RowTitles-Detail 6 3" xfId="3081"/>
    <cellStyle name="RowTitles-Detail 6_age théoriq, nbe d'années Eur" xfId="3082"/>
    <cellStyle name="RowTitles-Detail 7" xfId="3083"/>
    <cellStyle name="RowTitles-Detail 7 2" xfId="3084"/>
    <cellStyle name="RowTitles-Detail 7 2 2" xfId="3085"/>
    <cellStyle name="RowTitles-Detail 7 2 2 2" xfId="3086"/>
    <cellStyle name="RowTitles-Detail 7 2 3" xfId="3087"/>
    <cellStyle name="RowTitles-Detail 7 2_age théoriq, nbe d'années Eur" xfId="3088"/>
    <cellStyle name="RowTitles-Detail 7 3" xfId="3089"/>
    <cellStyle name="RowTitles-Detail 7_age théoriq, nbe d'années Eur" xfId="3090"/>
    <cellStyle name="RowTitles-Detail 8" xfId="3091"/>
    <cellStyle name="RowTitles-Detail 8 2" xfId="3092"/>
    <cellStyle name="RowTitles-Detail 8 2 2" xfId="3093"/>
    <cellStyle name="RowTitles-Detail 8 3" xfId="3094"/>
    <cellStyle name="RowTitles-Detail 8_age théoriq, nbe d'années Eur" xfId="3095"/>
    <cellStyle name="RowTitles-Detail 9" xfId="3096"/>
    <cellStyle name="RowTitles-Detail 9 2" xfId="3097"/>
    <cellStyle name="RowTitles-Detail_age théoriq, nbe d'années Eur" xfId="3098"/>
    <cellStyle name="semestre" xfId="3099"/>
    <cellStyle name="Significance_Arrows" xfId="3100"/>
    <cellStyle name="Standaard_Blad1" xfId="3101"/>
    <cellStyle name="Standard_DIAGRAM" xfId="3102"/>
    <cellStyle name="Sub_tot_e" xfId="3103"/>
    <cellStyle name="Sub-titles" xfId="3104"/>
    <cellStyle name="Sub-titles Cols" xfId="3105"/>
    <cellStyle name="Sub-titles rows" xfId="3106"/>
    <cellStyle name="Table No." xfId="3107"/>
    <cellStyle name="Table No. 2" xfId="3108"/>
    <cellStyle name="Table Title" xfId="3109"/>
    <cellStyle name="Table Title 2" xfId="3110"/>
    <cellStyle name="TableStyleLight1" xfId="3111"/>
    <cellStyle name="TableStyleLight1 2" xfId="3112"/>
    <cellStyle name="TableStyleLight1 2 2" xfId="3113"/>
    <cellStyle name="TableStyleLight1 2 2 2" xfId="3114"/>
    <cellStyle name="TableStyleLight1 2 2 2 2" xfId="3115"/>
    <cellStyle name="TableStyleLight1 2 2 2 3" xfId="3116"/>
    <cellStyle name="TableStyleLight1 2 2 3" xfId="3117"/>
    <cellStyle name="TableStyleLight1 2 2 4" xfId="3118"/>
    <cellStyle name="TableStyleLight1 2 2_age théoriq, nbe d'années Eur" xfId="3119"/>
    <cellStyle name="TableStyleLight1 2 3" xfId="3120"/>
    <cellStyle name="TableStyleLight1 2 3 2" xfId="3121"/>
    <cellStyle name="TableStyleLight1 2 3 3" xfId="3122"/>
    <cellStyle name="TableStyleLight1 2 4" xfId="3123"/>
    <cellStyle name="TableStyleLight1 2 4 2" xfId="3124"/>
    <cellStyle name="TableStyleLight1 2 4 3" xfId="3125"/>
    <cellStyle name="TableStyleLight1 2 5" xfId="3126"/>
    <cellStyle name="TableStyleLight1 2 5 2" xfId="3127"/>
    <cellStyle name="TableStyleLight1 2 5 3" xfId="3128"/>
    <cellStyle name="TableStyleLight1 2 6" xfId="3129"/>
    <cellStyle name="TableStyleLight1 2 6 2" xfId="3130"/>
    <cellStyle name="TableStyleLight1 2 6 3" xfId="3131"/>
    <cellStyle name="TableStyleLight1 2 7" xfId="3132"/>
    <cellStyle name="TableStyleLight1 2 8" xfId="3133"/>
    <cellStyle name="TableStyleLight1 2_age théoriq, nbe d'années Eur" xfId="3134"/>
    <cellStyle name="TableStyleLight1 3" xfId="3135"/>
    <cellStyle name="TableStyleLight1 3 2" xfId="3136"/>
    <cellStyle name="TableStyleLight1 3 2 2" xfId="3137"/>
    <cellStyle name="TableStyleLight1 3 2 3" xfId="3138"/>
    <cellStyle name="TableStyleLight1 3 3" xfId="3139"/>
    <cellStyle name="TableStyleLight1 3 4" xfId="3140"/>
    <cellStyle name="TableStyleLight1 3_age théoriq, nbe d'années Eur" xfId="3141"/>
    <cellStyle name="TableStyleLight1 4" xfId="3142"/>
    <cellStyle name="TableStyleLight1 4 2" xfId="3143"/>
    <cellStyle name="TableStyleLight1 4 2 2" xfId="3144"/>
    <cellStyle name="TableStyleLight1 4 2 3" xfId="3145"/>
    <cellStyle name="TableStyleLight1 4 3" xfId="3146"/>
    <cellStyle name="TableStyleLight1 4 4" xfId="3147"/>
    <cellStyle name="TableStyleLight1 4_age théoriq, nbe d'années Eur" xfId="3148"/>
    <cellStyle name="TableStyleLight1 5" xfId="3149"/>
    <cellStyle name="TableStyleLight1 6" xfId="3150"/>
    <cellStyle name="TableStyleLight1 6 2" xfId="3151"/>
    <cellStyle name="TableStyleLight1 6 3" xfId="3152"/>
    <cellStyle name="TableStyleLight1 7" xfId="3153"/>
    <cellStyle name="TableStyleLight1 7 2" xfId="3154"/>
    <cellStyle name="TableStyleLight1 7 3" xfId="3155"/>
    <cellStyle name="TableStyleLight1 8" xfId="3156"/>
    <cellStyle name="TableStyleLight1 9" xfId="3157"/>
    <cellStyle name="TableStyleLight1_age théoriq, nbe d'années Eur" xfId="3158"/>
    <cellStyle name="temp" xfId="3159"/>
    <cellStyle name="tête chapitre" xfId="3160"/>
    <cellStyle name="TEXT" xfId="3161"/>
    <cellStyle name="Title 2" xfId="3162"/>
    <cellStyle name="Title 3" xfId="3163"/>
    <cellStyle name="title1" xfId="3164"/>
    <cellStyle name="Titles" xfId="3165"/>
    <cellStyle name="titre 2" xfId="3166"/>
    <cellStyle name="Total 2" xfId="3167"/>
    <cellStyle name="Tusental (0)_Blad2" xfId="3168"/>
    <cellStyle name="Tusental 2" xfId="3169"/>
    <cellStyle name="Tusental_Blad2" xfId="3170"/>
    <cellStyle name="Uwaga 2" xfId="3171"/>
    <cellStyle name="Valuta (0)_Blad2" xfId="3172"/>
    <cellStyle name="Valuta_Blad2" xfId="3173"/>
    <cellStyle name="Währung [0]_DIAGRAM" xfId="3174"/>
    <cellStyle name="Währung_DIAGRAM" xfId="3175"/>
    <cellStyle name="Warning Text 2" xfId="3176"/>
    <cellStyle name="Wrapped" xfId="3177"/>
    <cellStyle name="자리수" xfId="3178"/>
    <cellStyle name="자리수0" xfId="3179"/>
    <cellStyle name="콤마 [0]_ACCOUNT" xfId="3180"/>
    <cellStyle name="콤마_ACCOUNT" xfId="3181"/>
    <cellStyle name="통화 [0]_ACCOUNT" xfId="3182"/>
    <cellStyle name="통화_ACCOUNT" xfId="3183"/>
    <cellStyle name="퍼센트" xfId="3184"/>
    <cellStyle name="표준 5" xfId="3185"/>
    <cellStyle name="표준_9511REV" xfId="3186"/>
    <cellStyle name="화폐기호" xfId="3187"/>
    <cellStyle name="화폐기호0" xfId="3188"/>
    <cellStyle name="標準 2" xfId="3189"/>
    <cellStyle name="標準_法務省担当表（eigo ） " xfId="3190"/>
  </cellStyles>
  <dxfs count="0"/>
  <tableStyles count="0" defaultTableStyle="TableStyleMedium2" defaultPivotStyle="PivotStyleLight16"/>
  <colors>
    <mruColors>
      <color rgb="FFA558A0"/>
      <color rgb="FFFF00FF"/>
      <color rgb="FF724B73"/>
      <color rgb="FF99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99154589372"/>
          <c:y val="4.8506944444444443E-2"/>
          <c:w val="0.86047010869565221"/>
          <c:h val="0.81510243055555553"/>
        </c:manualLayout>
      </c:layout>
      <c:barChart>
        <c:barDir val="col"/>
        <c:grouping val="clustered"/>
        <c:varyColors val="0"/>
        <c:ser>
          <c:idx val="0"/>
          <c:order val="0"/>
          <c:tx>
            <c:strRef>
              <c:f>'1.2'!$C$40</c:f>
              <c:strCache>
                <c:ptCount val="1"/>
                <c:pt idx="0">
                  <c:v>CITE 1</c:v>
                </c:pt>
              </c:strCache>
            </c:strRef>
          </c:tx>
          <c:spPr>
            <a:solidFill>
              <a:schemeClr val="accent1">
                <a:lumMod val="60000"/>
                <a:lumOff val="40000"/>
              </a:schemeClr>
            </a:solidFill>
            <a:ln w="6350">
              <a:solidFill>
                <a:schemeClr val="bg1"/>
              </a:solidFill>
            </a:ln>
            <a:effectLst/>
          </c:spPr>
          <c:invertIfNegative val="0"/>
          <c:cat>
            <c:strRef>
              <c:f>'1.2'!$B$42:$B$68</c:f>
              <c:strCache>
                <c:ptCount val="27"/>
                <c:pt idx="0">
                  <c:v>MT</c:v>
                </c:pt>
                <c:pt idx="1">
                  <c:v>LU</c:v>
                </c:pt>
                <c:pt idx="2">
                  <c:v>CY</c:v>
                </c:pt>
                <c:pt idx="3">
                  <c:v>EE</c:v>
                </c:pt>
                <c:pt idx="4">
                  <c:v>LT</c:v>
                </c:pt>
                <c:pt idx="5">
                  <c:v>LV</c:v>
                </c:pt>
                <c:pt idx="6">
                  <c:v>SI</c:v>
                </c:pt>
                <c:pt idx="7">
                  <c:v>HR</c:v>
                </c:pt>
                <c:pt idx="8">
                  <c:v>SK</c:v>
                </c:pt>
                <c:pt idx="9">
                  <c:v>BG</c:v>
                </c:pt>
                <c:pt idx="10">
                  <c:v>AT</c:v>
                </c:pt>
                <c:pt idx="11">
                  <c:v>HU</c:v>
                </c:pt>
                <c:pt idx="12">
                  <c:v>FI</c:v>
                </c:pt>
                <c:pt idx="13">
                  <c:v>DK</c:v>
                </c:pt>
                <c:pt idx="14">
                  <c:v>IE</c:v>
                </c:pt>
                <c:pt idx="15">
                  <c:v>CZ</c:v>
                </c:pt>
                <c:pt idx="16">
                  <c:v>PT</c:v>
                </c:pt>
                <c:pt idx="17">
                  <c:v>EL</c:v>
                </c:pt>
                <c:pt idx="18">
                  <c:v>BE</c:v>
                </c:pt>
                <c:pt idx="19">
                  <c:v>RO</c:v>
                </c:pt>
                <c:pt idx="20">
                  <c:v>SE</c:v>
                </c:pt>
                <c:pt idx="21">
                  <c:v>NL</c:v>
                </c:pt>
                <c:pt idx="22">
                  <c:v>PL</c:v>
                </c:pt>
                <c:pt idx="23">
                  <c:v>IT</c:v>
                </c:pt>
                <c:pt idx="24">
                  <c:v>ES</c:v>
                </c:pt>
                <c:pt idx="25">
                  <c:v>DE</c:v>
                </c:pt>
                <c:pt idx="26">
                  <c:v>FR</c:v>
                </c:pt>
              </c:strCache>
            </c:strRef>
          </c:cat>
          <c:val>
            <c:numRef>
              <c:f>'1.2'!$C$42:$C$68</c:f>
              <c:numCache>
                <c:formatCode>_-* #\ ##0\ _€_-;\-* #\ ##0\ _€_-;_-* "-"??\ _€_-;_-@_-</c:formatCode>
                <c:ptCount val="27"/>
                <c:pt idx="0">
                  <c:v>26941</c:v>
                </c:pt>
                <c:pt idx="1">
                  <c:v>40579</c:v>
                </c:pt>
                <c:pt idx="2">
                  <c:v>58543</c:v>
                </c:pt>
                <c:pt idx="3">
                  <c:v>88992</c:v>
                </c:pt>
                <c:pt idx="4">
                  <c:v>116682</c:v>
                </c:pt>
                <c:pt idx="5">
                  <c:v>119274</c:v>
                </c:pt>
                <c:pt idx="6">
                  <c:v>133342</c:v>
                </c:pt>
                <c:pt idx="7">
                  <c:v>151652</c:v>
                </c:pt>
                <c:pt idx="8">
                  <c:v>232330</c:v>
                </c:pt>
                <c:pt idx="9">
                  <c:v>237737</c:v>
                </c:pt>
                <c:pt idx="10">
                  <c:v>346611</c:v>
                </c:pt>
                <c:pt idx="11">
                  <c:v>367591</c:v>
                </c:pt>
                <c:pt idx="12">
                  <c:v>371364</c:v>
                </c:pt>
                <c:pt idx="13">
                  <c:v>443943</c:v>
                </c:pt>
                <c:pt idx="14">
                  <c:v>557157</c:v>
                </c:pt>
                <c:pt idx="15">
                  <c:v>563645</c:v>
                </c:pt>
                <c:pt idx="16">
                  <c:v>583173</c:v>
                </c:pt>
                <c:pt idx="17">
                  <c:v>610718</c:v>
                </c:pt>
                <c:pt idx="18">
                  <c:v>818422</c:v>
                </c:pt>
                <c:pt idx="19">
                  <c:v>876906</c:v>
                </c:pt>
                <c:pt idx="20">
                  <c:v>880822</c:v>
                </c:pt>
                <c:pt idx="21">
                  <c:v>1154994</c:v>
                </c:pt>
                <c:pt idx="22">
                  <c:v>1499410</c:v>
                </c:pt>
                <c:pt idx="23">
                  <c:v>2671011</c:v>
                </c:pt>
                <c:pt idx="24">
                  <c:v>2926681</c:v>
                </c:pt>
                <c:pt idx="25">
                  <c:v>3038181</c:v>
                </c:pt>
                <c:pt idx="26">
                  <c:v>4258764</c:v>
                </c:pt>
              </c:numCache>
            </c:numRef>
          </c:val>
          <c:extLst>
            <c:ext xmlns:c16="http://schemas.microsoft.com/office/drawing/2014/chart" uri="{C3380CC4-5D6E-409C-BE32-E72D297353CC}">
              <c16:uniqueId val="{00000000-9493-4D8E-8696-41BA8E11DEA0}"/>
            </c:ext>
          </c:extLst>
        </c:ser>
        <c:dLbls>
          <c:showLegendKey val="0"/>
          <c:showVal val="0"/>
          <c:showCatName val="0"/>
          <c:showSerName val="0"/>
          <c:showPercent val="0"/>
          <c:showBubbleSize val="0"/>
        </c:dLbls>
        <c:gapWidth val="125"/>
        <c:axId val="587207056"/>
        <c:axId val="587207384"/>
      </c:barChart>
      <c:lineChart>
        <c:grouping val="standard"/>
        <c:varyColors val="0"/>
        <c:ser>
          <c:idx val="1"/>
          <c:order val="1"/>
          <c:tx>
            <c:strRef>
              <c:f>'1.2'!$D$40</c:f>
              <c:strCache>
                <c:ptCount val="1"/>
                <c:pt idx="0">
                  <c:v>CITE 2</c:v>
                </c:pt>
              </c:strCache>
            </c:strRef>
          </c:tx>
          <c:spPr>
            <a:ln w="6350" cap="rnd">
              <a:noFill/>
              <a:round/>
            </a:ln>
            <a:effectLst/>
          </c:spPr>
          <c:marker>
            <c:symbol val="diamond"/>
            <c:size val="6"/>
            <c:spPr>
              <a:solidFill>
                <a:schemeClr val="accent1"/>
              </a:solidFill>
              <a:ln w="6350">
                <a:solidFill>
                  <a:schemeClr val="bg1"/>
                </a:solidFill>
              </a:ln>
              <a:effectLst/>
            </c:spPr>
          </c:marker>
          <c:cat>
            <c:strRef>
              <c:f>'1.2'!$B$42:$B$68</c:f>
              <c:strCache>
                <c:ptCount val="27"/>
                <c:pt idx="0">
                  <c:v>MT</c:v>
                </c:pt>
                <c:pt idx="1">
                  <c:v>LU</c:v>
                </c:pt>
                <c:pt idx="2">
                  <c:v>CY</c:v>
                </c:pt>
                <c:pt idx="3">
                  <c:v>EE</c:v>
                </c:pt>
                <c:pt idx="4">
                  <c:v>LT</c:v>
                </c:pt>
                <c:pt idx="5">
                  <c:v>LV</c:v>
                </c:pt>
                <c:pt idx="6">
                  <c:v>SI</c:v>
                </c:pt>
                <c:pt idx="7">
                  <c:v>HR</c:v>
                </c:pt>
                <c:pt idx="8">
                  <c:v>SK</c:v>
                </c:pt>
                <c:pt idx="9">
                  <c:v>BG</c:v>
                </c:pt>
                <c:pt idx="10">
                  <c:v>AT</c:v>
                </c:pt>
                <c:pt idx="11">
                  <c:v>HU</c:v>
                </c:pt>
                <c:pt idx="12">
                  <c:v>FI</c:v>
                </c:pt>
                <c:pt idx="13">
                  <c:v>DK</c:v>
                </c:pt>
                <c:pt idx="14">
                  <c:v>IE</c:v>
                </c:pt>
                <c:pt idx="15">
                  <c:v>CZ</c:v>
                </c:pt>
                <c:pt idx="16">
                  <c:v>PT</c:v>
                </c:pt>
                <c:pt idx="17">
                  <c:v>EL</c:v>
                </c:pt>
                <c:pt idx="18">
                  <c:v>BE</c:v>
                </c:pt>
                <c:pt idx="19">
                  <c:v>RO</c:v>
                </c:pt>
                <c:pt idx="20">
                  <c:v>SE</c:v>
                </c:pt>
                <c:pt idx="21">
                  <c:v>NL</c:v>
                </c:pt>
                <c:pt idx="22">
                  <c:v>PL</c:v>
                </c:pt>
                <c:pt idx="23">
                  <c:v>IT</c:v>
                </c:pt>
                <c:pt idx="24">
                  <c:v>ES</c:v>
                </c:pt>
                <c:pt idx="25">
                  <c:v>DE</c:v>
                </c:pt>
                <c:pt idx="26">
                  <c:v>FR</c:v>
                </c:pt>
              </c:strCache>
            </c:strRef>
          </c:cat>
          <c:val>
            <c:numRef>
              <c:f>'1.2'!$D$42:$D$68</c:f>
              <c:numCache>
                <c:formatCode>_-* #\ ##0\ _€_-;\-* #\ ##0\ _€_-;_-* "-"??\ _€_-;_-@_-</c:formatCode>
                <c:ptCount val="27"/>
                <c:pt idx="0">
                  <c:v>13606</c:v>
                </c:pt>
                <c:pt idx="1">
                  <c:v>23151</c:v>
                </c:pt>
                <c:pt idx="2">
                  <c:v>28690</c:v>
                </c:pt>
                <c:pt idx="3">
                  <c:v>44523</c:v>
                </c:pt>
                <c:pt idx="4">
                  <c:v>167514</c:v>
                </c:pt>
                <c:pt idx="5">
                  <c:v>60745</c:v>
                </c:pt>
                <c:pt idx="6">
                  <c:v>62589</c:v>
                </c:pt>
                <c:pt idx="7">
                  <c:v>177373</c:v>
                </c:pt>
                <c:pt idx="8">
                  <c:v>268827</c:v>
                </c:pt>
                <c:pt idx="9">
                  <c:v>198501</c:v>
                </c:pt>
                <c:pt idx="10">
                  <c:v>343087</c:v>
                </c:pt>
                <c:pt idx="11">
                  <c:v>390447</c:v>
                </c:pt>
                <c:pt idx="12">
                  <c:v>190299</c:v>
                </c:pt>
                <c:pt idx="13">
                  <c:v>242518</c:v>
                </c:pt>
                <c:pt idx="14">
                  <c:v>219428</c:v>
                </c:pt>
                <c:pt idx="15">
                  <c:v>457264</c:v>
                </c:pt>
                <c:pt idx="16">
                  <c:v>342869</c:v>
                </c:pt>
                <c:pt idx="17">
                  <c:v>340692</c:v>
                </c:pt>
                <c:pt idx="18">
                  <c:v>413179</c:v>
                </c:pt>
                <c:pt idx="19">
                  <c:v>712526</c:v>
                </c:pt>
                <c:pt idx="20">
                  <c:v>405306</c:v>
                </c:pt>
                <c:pt idx="21">
                  <c:v>754158</c:v>
                </c:pt>
                <c:pt idx="22">
                  <c:v>1607351</c:v>
                </c:pt>
                <c:pt idx="23">
                  <c:v>1750809</c:v>
                </c:pt>
                <c:pt idx="24">
                  <c:v>1724043</c:v>
                </c:pt>
                <c:pt idx="25">
                  <c:v>4467937</c:v>
                </c:pt>
                <c:pt idx="26">
                  <c:v>3461995</c:v>
                </c:pt>
              </c:numCache>
            </c:numRef>
          </c:val>
          <c:smooth val="0"/>
          <c:extLst>
            <c:ext xmlns:c16="http://schemas.microsoft.com/office/drawing/2014/chart" uri="{C3380CC4-5D6E-409C-BE32-E72D297353CC}">
              <c16:uniqueId val="{00000001-9493-4D8E-8696-41BA8E11DEA0}"/>
            </c:ext>
          </c:extLst>
        </c:ser>
        <c:dLbls>
          <c:showLegendKey val="0"/>
          <c:showVal val="0"/>
          <c:showCatName val="0"/>
          <c:showSerName val="0"/>
          <c:showPercent val="0"/>
          <c:showBubbleSize val="0"/>
        </c:dLbls>
        <c:marker val="1"/>
        <c:smooth val="0"/>
        <c:axId val="587207056"/>
        <c:axId val="587207384"/>
      </c:lineChart>
      <c:catAx>
        <c:axId val="5872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384"/>
        <c:crosses val="autoZero"/>
        <c:auto val="1"/>
        <c:lblAlgn val="ctr"/>
        <c:lblOffset val="100"/>
        <c:noMultiLvlLbl val="0"/>
      </c:catAx>
      <c:valAx>
        <c:axId val="587207384"/>
        <c:scaling>
          <c:orientation val="minMax"/>
        </c:scaling>
        <c:delete val="0"/>
        <c:axPos val="l"/>
        <c:majorGridlines>
          <c:spPr>
            <a:ln w="6350" cap="flat" cmpd="sng" algn="ctr">
              <a:solidFill>
                <a:schemeClr val="bg1">
                  <a:lumMod val="85000"/>
                  <a:alpha val="20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056"/>
        <c:crosses val="autoZero"/>
        <c:crossBetween val="between"/>
      </c:valAx>
      <c:spPr>
        <a:noFill/>
        <a:ln>
          <a:noFill/>
        </a:ln>
        <a:effectLst/>
      </c:spPr>
    </c:plotArea>
    <c:legend>
      <c:legendPos val="b"/>
      <c:layout>
        <c:manualLayout>
          <c:xMode val="edge"/>
          <c:yMode val="edge"/>
          <c:x val="0.41474637681159421"/>
          <c:y val="0.92966701388888884"/>
          <c:w val="0.17050724637681158"/>
          <c:h val="7.03329861111111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Nombre d'élèves par enseignant en ETP (2020-2021)</a:t>
            </a:r>
          </a:p>
        </c:rich>
      </c:tx>
      <c:layout>
        <c:manualLayout>
          <c:xMode val="edge"/>
          <c:yMode val="edge"/>
          <c:x val="0.11115506715506718"/>
          <c:y val="1.4039820024984247E-2"/>
        </c:manualLayout>
      </c:layout>
      <c:overlay val="0"/>
    </c:title>
    <c:autoTitleDeleted val="0"/>
    <c:plotArea>
      <c:layout>
        <c:manualLayout>
          <c:layoutTarget val="inner"/>
          <c:xMode val="edge"/>
          <c:yMode val="edge"/>
          <c:x val="9.542472302944173E-2"/>
          <c:y val="9.2492483744297013E-2"/>
          <c:w val="0.82243475403603405"/>
          <c:h val="0.7045742399494701"/>
        </c:manualLayout>
      </c:layout>
      <c:barChart>
        <c:barDir val="bar"/>
        <c:grouping val="clustered"/>
        <c:varyColors val="0"/>
        <c:ser>
          <c:idx val="1"/>
          <c:order val="0"/>
          <c:tx>
            <c:strRef>
              <c:f>'1.3'!$D$40</c:f>
              <c:strCache>
                <c:ptCount val="1"/>
                <c:pt idx="0">
                  <c:v>CITE 2</c:v>
                </c:pt>
              </c:strCache>
            </c:strRef>
          </c:tx>
          <c:spPr>
            <a:solidFill>
              <a:schemeClr val="accent1">
                <a:lumMod val="40000"/>
                <a:lumOff val="60000"/>
              </a:schemeClr>
            </a:solidFill>
            <a:ln w="6350">
              <a:solidFill>
                <a:schemeClr val="bg1"/>
              </a:solidFill>
            </a:ln>
          </c:spPr>
          <c:invertIfNegative val="0"/>
          <c:cat>
            <c:strRef>
              <c:f>'1.3'!$B$41:$B$43</c:f>
              <c:strCache>
                <c:ptCount val="3"/>
                <c:pt idx="0">
                  <c:v>IT</c:v>
                </c:pt>
                <c:pt idx="1">
                  <c:v>DE</c:v>
                </c:pt>
                <c:pt idx="2">
                  <c:v>FR</c:v>
                </c:pt>
              </c:strCache>
            </c:strRef>
          </c:cat>
          <c:val>
            <c:numRef>
              <c:f>'1.3'!$D$41:$D$43</c:f>
              <c:numCache>
                <c:formatCode>_-* #\ ##0.0\ _€_-;\-* #\ ##0.0\ _€_-;_-* "-"??\ _€_-;_-@_-</c:formatCode>
                <c:ptCount val="3"/>
                <c:pt idx="0">
                  <c:v>10.72</c:v>
                </c:pt>
                <c:pt idx="1">
                  <c:v>12.775</c:v>
                </c:pt>
                <c:pt idx="2">
                  <c:v>14.54</c:v>
                </c:pt>
              </c:numCache>
            </c:numRef>
          </c:val>
          <c:extLst>
            <c:ext xmlns:c16="http://schemas.microsoft.com/office/drawing/2014/chart" uri="{C3380CC4-5D6E-409C-BE32-E72D297353CC}">
              <c16:uniqueId val="{00000000-F9A0-43F0-AF87-A79C14F9CDBE}"/>
            </c:ext>
          </c:extLst>
        </c:ser>
        <c:ser>
          <c:idx val="0"/>
          <c:order val="1"/>
          <c:tx>
            <c:strRef>
              <c:f>'1.3'!$C$40</c:f>
              <c:strCache>
                <c:ptCount val="1"/>
                <c:pt idx="0">
                  <c:v>CITE 1</c:v>
                </c:pt>
              </c:strCache>
            </c:strRef>
          </c:tx>
          <c:spPr>
            <a:solidFill>
              <a:schemeClr val="accent1"/>
            </a:solidFill>
            <a:ln w="6350">
              <a:solidFill>
                <a:schemeClr val="bg1"/>
              </a:solidFill>
            </a:ln>
          </c:spPr>
          <c:invertIfNegative val="0"/>
          <c:cat>
            <c:strRef>
              <c:f>'1.3'!$B$41:$B$43</c:f>
              <c:strCache>
                <c:ptCount val="3"/>
                <c:pt idx="0">
                  <c:v>IT</c:v>
                </c:pt>
                <c:pt idx="1">
                  <c:v>DE</c:v>
                </c:pt>
                <c:pt idx="2">
                  <c:v>FR</c:v>
                </c:pt>
              </c:strCache>
            </c:strRef>
          </c:cat>
          <c:val>
            <c:numRef>
              <c:f>'1.3'!$C$41:$C$43</c:f>
              <c:numCache>
                <c:formatCode>_-* #\ ##0.0\ _€_-;\-* #\ ##0.0\ _€_-;_-* "-"??\ _€_-;_-@_-</c:formatCode>
                <c:ptCount val="3"/>
                <c:pt idx="0">
                  <c:v>10.97</c:v>
                </c:pt>
                <c:pt idx="1">
                  <c:v>14.8</c:v>
                </c:pt>
                <c:pt idx="2">
                  <c:v>18.260000000000002</c:v>
                </c:pt>
              </c:numCache>
            </c:numRef>
          </c:val>
          <c:extLst>
            <c:ext xmlns:c16="http://schemas.microsoft.com/office/drawing/2014/chart" uri="{C3380CC4-5D6E-409C-BE32-E72D297353CC}">
              <c16:uniqueId val="{00000001-F9A0-43F0-AF87-A79C14F9CDBE}"/>
            </c:ext>
          </c:extLst>
        </c:ser>
        <c:dLbls>
          <c:showLegendKey val="0"/>
          <c:showVal val="0"/>
          <c:showCatName val="0"/>
          <c:showSerName val="0"/>
          <c:showPercent val="0"/>
          <c:showBubbleSize val="0"/>
        </c:dLbls>
        <c:gapWidth val="150"/>
        <c:axId val="145303040"/>
        <c:axId val="145304576"/>
      </c:barChart>
      <c:catAx>
        <c:axId val="145303040"/>
        <c:scaling>
          <c:orientation val="minMax"/>
        </c:scaling>
        <c:delete val="0"/>
        <c:axPos val="l"/>
        <c:numFmt formatCode="General" sourceLinked="0"/>
        <c:majorTickMark val="out"/>
        <c:minorTickMark val="none"/>
        <c:tickLblPos val="nextTo"/>
        <c:txPr>
          <a:bodyPr/>
          <a:lstStyle/>
          <a:p>
            <a:pPr>
              <a:defRPr b="1"/>
            </a:pPr>
            <a:endParaRPr lang="fr-FR"/>
          </a:p>
        </c:txPr>
        <c:crossAx val="145304576"/>
        <c:crosses val="autoZero"/>
        <c:auto val="1"/>
        <c:lblAlgn val="ctr"/>
        <c:lblOffset val="100"/>
        <c:noMultiLvlLbl val="0"/>
      </c:catAx>
      <c:valAx>
        <c:axId val="14530457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Élèves</a:t>
                </a:r>
              </a:p>
            </c:rich>
          </c:tx>
          <c:layout>
            <c:manualLayout>
              <c:xMode val="edge"/>
              <c:yMode val="edge"/>
              <c:x val="0.8973457403252606"/>
              <c:y val="0.90292460306688394"/>
            </c:manualLayout>
          </c:layout>
          <c:overlay val="0"/>
        </c:title>
        <c:numFmt formatCode="_-* #\ ##0.0\ _€_-;\-* #\ ##0.0\ _€_-;_-* &quot;-&quot;??\ _€_-;_-@_-" sourceLinked="1"/>
        <c:majorTickMark val="out"/>
        <c:minorTickMark val="none"/>
        <c:tickLblPos val="nextTo"/>
        <c:crossAx val="145303040"/>
        <c:crosses val="autoZero"/>
        <c:crossBetween val="between"/>
      </c:valAx>
    </c:plotArea>
    <c:legend>
      <c:legendPos val="b"/>
      <c:layout>
        <c:manualLayout>
          <c:xMode val="edge"/>
          <c:yMode val="edge"/>
          <c:x val="0.37510137649933517"/>
          <c:y val="0.89840193909796984"/>
          <c:w val="0.25038745991892492"/>
          <c:h val="9.635571669095394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Heures</a:t>
            </a:r>
          </a:p>
        </c:rich>
      </c:tx>
      <c:layout>
        <c:manualLayout>
          <c:xMode val="edge"/>
          <c:yMode val="edge"/>
          <c:x val="6.0563081788689459E-2"/>
          <c:y val="2.9304029304029304E-3"/>
        </c:manualLayout>
      </c:layout>
      <c:overlay val="1"/>
    </c:title>
    <c:autoTitleDeleted val="0"/>
    <c:plotArea>
      <c:layout/>
      <c:barChart>
        <c:barDir val="col"/>
        <c:grouping val="clustered"/>
        <c:varyColors val="0"/>
        <c:ser>
          <c:idx val="0"/>
          <c:order val="0"/>
          <c:tx>
            <c:strRef>
              <c:f>'1.4'!$C$4</c:f>
              <c:strCache>
                <c:ptCount val="1"/>
                <c:pt idx="0">
                  <c:v>Temps d'instruction moyen par année (échelle de gauche)</c:v>
                </c:pt>
              </c:strCache>
            </c:strRef>
          </c:tx>
          <c:spPr>
            <a:solidFill>
              <a:schemeClr val="accent1">
                <a:lumMod val="60000"/>
                <a:lumOff val="40000"/>
              </a:schemeClr>
            </a:solidFill>
            <a:ln w="6350">
              <a:solidFill>
                <a:schemeClr val="bg1"/>
              </a:solidFill>
            </a:ln>
          </c:spPr>
          <c:invertIfNegative val="0"/>
          <c:cat>
            <c:strRef>
              <c:f>'1.4'!$B$5:$B$33</c:f>
              <c:strCache>
                <c:ptCount val="29"/>
                <c:pt idx="0">
                  <c:v>DK</c:v>
                </c:pt>
                <c:pt idx="1">
                  <c:v>NL</c:v>
                </c:pt>
                <c:pt idx="2">
                  <c:v>LU</c:v>
                </c:pt>
                <c:pt idx="3">
                  <c:v>IT</c:v>
                </c:pt>
                <c:pt idx="4">
                  <c:v>IE</c:v>
                </c:pt>
                <c:pt idx="5">
                  <c:v>PT</c:v>
                </c:pt>
                <c:pt idx="6">
                  <c:v>FR</c:v>
                </c:pt>
                <c:pt idx="7">
                  <c:v>BEfr</c:v>
                </c:pt>
                <c:pt idx="8">
                  <c:v>BEnl</c:v>
                </c:pt>
                <c:pt idx="9">
                  <c:v>CY</c:v>
                </c:pt>
                <c:pt idx="10">
                  <c:v>ES</c:v>
                </c:pt>
                <c:pt idx="11">
                  <c:v>UE-27</c:v>
                </c:pt>
                <c:pt idx="12">
                  <c:v>EL</c:v>
                </c:pt>
                <c:pt idx="13">
                  <c:v>MT</c:v>
                </c:pt>
                <c:pt idx="14">
                  <c:v>DE</c:v>
                </c:pt>
                <c:pt idx="15">
                  <c:v>RO</c:v>
                </c:pt>
                <c:pt idx="16">
                  <c:v>SE</c:v>
                </c:pt>
                <c:pt idx="17">
                  <c:v>AT</c:v>
                </c:pt>
                <c:pt idx="18">
                  <c:v>LT</c:v>
                </c:pt>
                <c:pt idx="19">
                  <c:v>CZ</c:v>
                </c:pt>
                <c:pt idx="20">
                  <c:v>SI</c:v>
                </c:pt>
                <c:pt idx="21">
                  <c:v>HU</c:v>
                </c:pt>
                <c:pt idx="22">
                  <c:v>SK</c:v>
                </c:pt>
                <c:pt idx="23">
                  <c:v>EE</c:v>
                </c:pt>
                <c:pt idx="24">
                  <c:v>FI</c:v>
                </c:pt>
                <c:pt idx="25">
                  <c:v>LV</c:v>
                </c:pt>
                <c:pt idx="26">
                  <c:v>PL</c:v>
                </c:pt>
                <c:pt idx="27">
                  <c:v>BG</c:v>
                </c:pt>
                <c:pt idx="28">
                  <c:v>HR</c:v>
                </c:pt>
              </c:strCache>
            </c:strRef>
          </c:cat>
          <c:val>
            <c:numRef>
              <c:f>'1.4'!$C$5:$C$33</c:f>
              <c:numCache>
                <c:formatCode>0</c:formatCode>
                <c:ptCount val="29"/>
                <c:pt idx="0">
                  <c:v>1000</c:v>
                </c:pt>
                <c:pt idx="1">
                  <c:v>940</c:v>
                </c:pt>
                <c:pt idx="2">
                  <c:v>924</c:v>
                </c:pt>
                <c:pt idx="3">
                  <c:v>904.2</c:v>
                </c:pt>
                <c:pt idx="4">
                  <c:v>903</c:v>
                </c:pt>
                <c:pt idx="5">
                  <c:v>874</c:v>
                </c:pt>
                <c:pt idx="6">
                  <c:v>864</c:v>
                </c:pt>
                <c:pt idx="7">
                  <c:v>863</c:v>
                </c:pt>
                <c:pt idx="8">
                  <c:v>849</c:v>
                </c:pt>
                <c:pt idx="9">
                  <c:v>793</c:v>
                </c:pt>
                <c:pt idx="10">
                  <c:v>792.5</c:v>
                </c:pt>
                <c:pt idx="11">
                  <c:v>758.66442953020135</c:v>
                </c:pt>
                <c:pt idx="12">
                  <c:v>738.33333333333303</c:v>
                </c:pt>
                <c:pt idx="13">
                  <c:v>731.83</c:v>
                </c:pt>
                <c:pt idx="14">
                  <c:v>724</c:v>
                </c:pt>
                <c:pt idx="15">
                  <c:v>720</c:v>
                </c:pt>
                <c:pt idx="16">
                  <c:v>713.83333333333337</c:v>
                </c:pt>
                <c:pt idx="17">
                  <c:v>705</c:v>
                </c:pt>
                <c:pt idx="18">
                  <c:v>694.75</c:v>
                </c:pt>
                <c:pt idx="19">
                  <c:v>687</c:v>
                </c:pt>
                <c:pt idx="20">
                  <c:v>681.83333333333303</c:v>
                </c:pt>
                <c:pt idx="21">
                  <c:v>679.5</c:v>
                </c:pt>
                <c:pt idx="22">
                  <c:v>676.75</c:v>
                </c:pt>
                <c:pt idx="23">
                  <c:v>660.66666666666663</c:v>
                </c:pt>
                <c:pt idx="24">
                  <c:v>660.33333333333337</c:v>
                </c:pt>
                <c:pt idx="25">
                  <c:v>584.33000000000004</c:v>
                </c:pt>
                <c:pt idx="26">
                  <c:v>557.5</c:v>
                </c:pt>
                <c:pt idx="27">
                  <c:v>507</c:v>
                </c:pt>
                <c:pt idx="28">
                  <c:v>473</c:v>
                </c:pt>
              </c:numCache>
            </c:numRef>
          </c:val>
          <c:extLst>
            <c:ext xmlns:c16="http://schemas.microsoft.com/office/drawing/2014/chart" uri="{C3380CC4-5D6E-409C-BE32-E72D297353CC}">
              <c16:uniqueId val="{00000000-DCC9-477E-8F7F-95CACA3738CF}"/>
            </c:ext>
          </c:extLst>
        </c:ser>
        <c:dLbls>
          <c:showLegendKey val="0"/>
          <c:showVal val="0"/>
          <c:showCatName val="0"/>
          <c:showSerName val="0"/>
          <c:showPercent val="0"/>
          <c:showBubbleSize val="0"/>
        </c:dLbls>
        <c:gapWidth val="125"/>
        <c:axId val="136290688"/>
        <c:axId val="180638848"/>
      </c:barChart>
      <c:lineChart>
        <c:grouping val="standard"/>
        <c:varyColors val="0"/>
        <c:ser>
          <c:idx val="1"/>
          <c:order val="1"/>
          <c:tx>
            <c:strRef>
              <c:f>'1.4'!$D$4</c:f>
              <c:strCache>
                <c:ptCount val="1"/>
                <c:pt idx="0">
                  <c:v>Durée de la CITE 1 (échelle de droite)</c:v>
                </c:pt>
              </c:strCache>
            </c:strRef>
          </c:tx>
          <c:spPr>
            <a:ln>
              <a:noFill/>
            </a:ln>
          </c:spPr>
          <c:marker>
            <c:symbol val="diamond"/>
            <c:size val="6"/>
            <c:spPr>
              <a:solidFill>
                <a:schemeClr val="accent4"/>
              </a:solidFill>
              <a:ln w="6350">
                <a:solidFill>
                  <a:schemeClr val="bg1"/>
                </a:solidFill>
              </a:ln>
            </c:spPr>
          </c:marker>
          <c:cat>
            <c:strRef>
              <c:f>'1.4'!$B$5:$B$33</c:f>
              <c:strCache>
                <c:ptCount val="29"/>
                <c:pt idx="0">
                  <c:v>DK</c:v>
                </c:pt>
                <c:pt idx="1">
                  <c:v>NL</c:v>
                </c:pt>
                <c:pt idx="2">
                  <c:v>LU</c:v>
                </c:pt>
                <c:pt idx="3">
                  <c:v>IT</c:v>
                </c:pt>
                <c:pt idx="4">
                  <c:v>IE</c:v>
                </c:pt>
                <c:pt idx="5">
                  <c:v>PT</c:v>
                </c:pt>
                <c:pt idx="6">
                  <c:v>FR</c:v>
                </c:pt>
                <c:pt idx="7">
                  <c:v>BEfr</c:v>
                </c:pt>
                <c:pt idx="8">
                  <c:v>BEnl</c:v>
                </c:pt>
                <c:pt idx="9">
                  <c:v>CY</c:v>
                </c:pt>
                <c:pt idx="10">
                  <c:v>ES</c:v>
                </c:pt>
                <c:pt idx="11">
                  <c:v>UE-27</c:v>
                </c:pt>
                <c:pt idx="12">
                  <c:v>EL</c:v>
                </c:pt>
                <c:pt idx="13">
                  <c:v>MT</c:v>
                </c:pt>
                <c:pt idx="14">
                  <c:v>DE</c:v>
                </c:pt>
                <c:pt idx="15">
                  <c:v>RO</c:v>
                </c:pt>
                <c:pt idx="16">
                  <c:v>SE</c:v>
                </c:pt>
                <c:pt idx="17">
                  <c:v>AT</c:v>
                </c:pt>
                <c:pt idx="18">
                  <c:v>LT</c:v>
                </c:pt>
                <c:pt idx="19">
                  <c:v>CZ</c:v>
                </c:pt>
                <c:pt idx="20">
                  <c:v>SI</c:v>
                </c:pt>
                <c:pt idx="21">
                  <c:v>HU</c:v>
                </c:pt>
                <c:pt idx="22">
                  <c:v>SK</c:v>
                </c:pt>
                <c:pt idx="23">
                  <c:v>EE</c:v>
                </c:pt>
                <c:pt idx="24">
                  <c:v>FI</c:v>
                </c:pt>
                <c:pt idx="25">
                  <c:v>LV</c:v>
                </c:pt>
                <c:pt idx="26">
                  <c:v>PL</c:v>
                </c:pt>
                <c:pt idx="27">
                  <c:v>BG</c:v>
                </c:pt>
                <c:pt idx="28">
                  <c:v>HR</c:v>
                </c:pt>
              </c:strCache>
            </c:strRef>
          </c:cat>
          <c:val>
            <c:numRef>
              <c:f>'1.4'!$D$5:$D$33</c:f>
              <c:numCache>
                <c:formatCode>0.0</c:formatCode>
                <c:ptCount val="29"/>
                <c:pt idx="0">
                  <c:v>7</c:v>
                </c:pt>
                <c:pt idx="1">
                  <c:v>6</c:v>
                </c:pt>
                <c:pt idx="2">
                  <c:v>6</c:v>
                </c:pt>
                <c:pt idx="3">
                  <c:v>5</c:v>
                </c:pt>
                <c:pt idx="4">
                  <c:v>6</c:v>
                </c:pt>
                <c:pt idx="5">
                  <c:v>6</c:v>
                </c:pt>
                <c:pt idx="6">
                  <c:v>5</c:v>
                </c:pt>
                <c:pt idx="7">
                  <c:v>6</c:v>
                </c:pt>
                <c:pt idx="8">
                  <c:v>6</c:v>
                </c:pt>
                <c:pt idx="9">
                  <c:v>6</c:v>
                </c:pt>
                <c:pt idx="10">
                  <c:v>6</c:v>
                </c:pt>
                <c:pt idx="11">
                  <c:v>5.3214285714285712</c:v>
                </c:pt>
                <c:pt idx="12">
                  <c:v>6</c:v>
                </c:pt>
                <c:pt idx="13">
                  <c:v>6</c:v>
                </c:pt>
                <c:pt idx="14">
                  <c:v>4</c:v>
                </c:pt>
                <c:pt idx="15">
                  <c:v>5</c:v>
                </c:pt>
                <c:pt idx="16">
                  <c:v>6</c:v>
                </c:pt>
                <c:pt idx="17">
                  <c:v>4</c:v>
                </c:pt>
                <c:pt idx="18">
                  <c:v>4</c:v>
                </c:pt>
                <c:pt idx="19">
                  <c:v>5</c:v>
                </c:pt>
                <c:pt idx="20">
                  <c:v>6</c:v>
                </c:pt>
                <c:pt idx="21">
                  <c:v>4</c:v>
                </c:pt>
                <c:pt idx="22">
                  <c:v>4</c:v>
                </c:pt>
                <c:pt idx="23">
                  <c:v>6</c:v>
                </c:pt>
                <c:pt idx="24">
                  <c:v>6</c:v>
                </c:pt>
                <c:pt idx="25">
                  <c:v>6</c:v>
                </c:pt>
                <c:pt idx="26">
                  <c:v>4</c:v>
                </c:pt>
                <c:pt idx="27">
                  <c:v>4</c:v>
                </c:pt>
                <c:pt idx="28">
                  <c:v>4</c:v>
                </c:pt>
              </c:numCache>
            </c:numRef>
          </c:val>
          <c:smooth val="0"/>
          <c:extLst>
            <c:ext xmlns:c16="http://schemas.microsoft.com/office/drawing/2014/chart" uri="{C3380CC4-5D6E-409C-BE32-E72D297353CC}">
              <c16:uniqueId val="{00000001-DCC9-477E-8F7F-95CACA3738CF}"/>
            </c:ext>
          </c:extLst>
        </c:ser>
        <c:dLbls>
          <c:showLegendKey val="0"/>
          <c:showVal val="0"/>
          <c:showCatName val="0"/>
          <c:showSerName val="0"/>
          <c:showPercent val="0"/>
          <c:showBubbleSize val="0"/>
        </c:dLbls>
        <c:marker val="1"/>
        <c:smooth val="0"/>
        <c:axId val="126829312"/>
        <c:axId val="180640768"/>
      </c:lineChart>
      <c:catAx>
        <c:axId val="136290688"/>
        <c:scaling>
          <c:orientation val="minMax"/>
        </c:scaling>
        <c:delete val="0"/>
        <c:axPos val="b"/>
        <c:numFmt formatCode="General" sourceLinked="0"/>
        <c:majorTickMark val="out"/>
        <c:minorTickMark val="none"/>
        <c:tickLblPos val="low"/>
        <c:txPr>
          <a:bodyPr rot="0"/>
          <a:lstStyle/>
          <a:p>
            <a:pPr>
              <a:defRPr/>
            </a:pPr>
            <a:endParaRPr lang="fr-FR"/>
          </a:p>
        </c:txPr>
        <c:crossAx val="180638848"/>
        <c:crossesAt val="0"/>
        <c:auto val="1"/>
        <c:lblAlgn val="ctr"/>
        <c:lblOffset val="100"/>
        <c:noMultiLvlLbl val="0"/>
      </c:catAx>
      <c:valAx>
        <c:axId val="180638848"/>
        <c:scaling>
          <c:orientation val="minMax"/>
          <c:max val="1200"/>
          <c:min val="0"/>
        </c:scaling>
        <c:delete val="0"/>
        <c:axPos val="l"/>
        <c:majorGridlines>
          <c:spPr>
            <a:ln>
              <a:solidFill>
                <a:schemeClr val="bg1">
                  <a:lumMod val="85000"/>
                  <a:alpha val="20000"/>
                </a:schemeClr>
              </a:solidFill>
            </a:ln>
          </c:spPr>
        </c:majorGridlines>
        <c:numFmt formatCode="0" sourceLinked="1"/>
        <c:majorTickMark val="out"/>
        <c:minorTickMark val="none"/>
        <c:tickLblPos val="nextTo"/>
        <c:spPr>
          <a:noFill/>
          <a:ln>
            <a:solidFill>
              <a:schemeClr val="tx1">
                <a:lumMod val="50000"/>
                <a:lumOff val="50000"/>
                <a:alpha val="20000"/>
              </a:schemeClr>
            </a:solidFill>
          </a:ln>
        </c:spPr>
        <c:crossAx val="136290688"/>
        <c:crosses val="autoZero"/>
        <c:crossBetween val="between"/>
        <c:majorUnit val="150"/>
      </c:valAx>
      <c:valAx>
        <c:axId val="180640768"/>
        <c:scaling>
          <c:orientation val="minMax"/>
          <c:max val="8"/>
        </c:scaling>
        <c:delete val="0"/>
        <c:axPos val="r"/>
        <c:numFmt formatCode="0" sourceLinked="0"/>
        <c:majorTickMark val="out"/>
        <c:minorTickMark val="none"/>
        <c:tickLblPos val="nextTo"/>
        <c:crossAx val="126829312"/>
        <c:crosses val="max"/>
        <c:crossBetween val="between"/>
      </c:valAx>
      <c:catAx>
        <c:axId val="126829312"/>
        <c:scaling>
          <c:orientation val="minMax"/>
        </c:scaling>
        <c:delete val="1"/>
        <c:axPos val="b"/>
        <c:numFmt formatCode="General" sourceLinked="1"/>
        <c:majorTickMark val="out"/>
        <c:minorTickMark val="none"/>
        <c:tickLblPos val="nextTo"/>
        <c:crossAx val="180640768"/>
        <c:crosses val="autoZero"/>
        <c:auto val="1"/>
        <c:lblAlgn val="ctr"/>
        <c:lblOffset val="100"/>
        <c:noMultiLvlLbl val="0"/>
      </c:catAx>
    </c:plotArea>
    <c:legend>
      <c:legendPos val="b"/>
      <c:layout>
        <c:manualLayout>
          <c:xMode val="edge"/>
          <c:yMode val="edge"/>
          <c:x val="0.21458910016525418"/>
          <c:y val="0.93482441223647927"/>
          <c:w val="0.57801326116286744"/>
          <c:h val="4.1550140284188616E-2"/>
        </c:manualLayout>
      </c:layout>
      <c:overlay val="0"/>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4.9001936911156438E-2"/>
          <c:y val="3.8339142839496319E-2"/>
          <c:w val="0.92935638589335057"/>
          <c:h val="0.84515662280704384"/>
        </c:manualLayout>
      </c:layout>
      <c:barChart>
        <c:barDir val="col"/>
        <c:grouping val="stacked"/>
        <c:varyColors val="0"/>
        <c:ser>
          <c:idx val="0"/>
          <c:order val="0"/>
          <c:tx>
            <c:strRef>
              <c:f>'1.4'!$C$39</c:f>
              <c:strCache>
                <c:ptCount val="1"/>
                <c:pt idx="0">
                  <c:v>Lecture, écriture, littérature </c:v>
                </c:pt>
              </c:strCache>
            </c:strRef>
          </c:tx>
          <c:spPr>
            <a:solidFill>
              <a:schemeClr val="accent1">
                <a:lumMod val="75000"/>
              </a:schemeClr>
            </a:solidFill>
            <a:ln w="6350">
              <a:solidFill>
                <a:schemeClr val="bg1"/>
              </a:solidFill>
            </a:ln>
            <a:effectLst/>
          </c:spPr>
          <c:invertIfNegative val="0"/>
          <c:cat>
            <c:strRef>
              <c:f>'1.4'!$B$40:$B$56</c:f>
              <c:strCache>
                <c:ptCount val="17"/>
                <c:pt idx="0">
                  <c:v>HR</c:v>
                </c:pt>
                <c:pt idx="1">
                  <c:v>HU</c:v>
                </c:pt>
                <c:pt idx="2">
                  <c:v>LT</c:v>
                </c:pt>
                <c:pt idx="3">
                  <c:v>DE</c:v>
                </c:pt>
                <c:pt idx="4">
                  <c:v>LV</c:v>
                </c:pt>
                <c:pt idx="5">
                  <c:v>RO</c:v>
                </c:pt>
                <c:pt idx="6">
                  <c:v>FI</c:v>
                </c:pt>
                <c:pt idx="7">
                  <c:v>EE</c:v>
                </c:pt>
                <c:pt idx="8">
                  <c:v>SI</c:v>
                </c:pt>
                <c:pt idx="9">
                  <c:v>SE</c:v>
                </c:pt>
                <c:pt idx="10">
                  <c:v>FR</c:v>
                </c:pt>
                <c:pt idx="11">
                  <c:v>MT</c:v>
                </c:pt>
                <c:pt idx="12">
                  <c:v>EL</c:v>
                </c:pt>
                <c:pt idx="13">
                  <c:v>ES</c:v>
                </c:pt>
                <c:pt idx="14">
                  <c:v>CY</c:v>
                </c:pt>
                <c:pt idx="15">
                  <c:v>IE</c:v>
                </c:pt>
                <c:pt idx="16">
                  <c:v>LU</c:v>
                </c:pt>
              </c:strCache>
            </c:strRef>
          </c:cat>
          <c:val>
            <c:numRef>
              <c:f>'1.4'!$C$40:$C$56</c:f>
              <c:numCache>
                <c:formatCode>General</c:formatCode>
                <c:ptCount val="17"/>
                <c:pt idx="0">
                  <c:v>524</c:v>
                </c:pt>
                <c:pt idx="1">
                  <c:v>686</c:v>
                </c:pt>
                <c:pt idx="2">
                  <c:v>810</c:v>
                </c:pt>
                <c:pt idx="3">
                  <c:v>778</c:v>
                </c:pt>
                <c:pt idx="4">
                  <c:v>814</c:v>
                </c:pt>
                <c:pt idx="5">
                  <c:v>1008</c:v>
                </c:pt>
                <c:pt idx="6">
                  <c:v>912</c:v>
                </c:pt>
                <c:pt idx="7">
                  <c:v>893</c:v>
                </c:pt>
                <c:pt idx="8">
                  <c:v>919</c:v>
                </c:pt>
                <c:pt idx="9">
                  <c:v>1200</c:v>
                </c:pt>
                <c:pt idx="10">
                  <c:v>1656</c:v>
                </c:pt>
                <c:pt idx="11">
                  <c:v>656</c:v>
                </c:pt>
                <c:pt idx="12">
                  <c:v>1183</c:v>
                </c:pt>
                <c:pt idx="13">
                  <c:v>1089</c:v>
                </c:pt>
                <c:pt idx="14">
                  <c:v>1406</c:v>
                </c:pt>
                <c:pt idx="15">
                  <c:v>1086</c:v>
                </c:pt>
                <c:pt idx="16">
                  <c:v>1601</c:v>
                </c:pt>
              </c:numCache>
            </c:numRef>
          </c:val>
          <c:extLst>
            <c:ext xmlns:c16="http://schemas.microsoft.com/office/drawing/2014/chart" uri="{C3380CC4-5D6E-409C-BE32-E72D297353CC}">
              <c16:uniqueId val="{00000000-909B-446B-A03C-6A1784E27F0D}"/>
            </c:ext>
          </c:extLst>
        </c:ser>
        <c:ser>
          <c:idx val="1"/>
          <c:order val="1"/>
          <c:tx>
            <c:strRef>
              <c:f>'1.4'!$D$39</c:f>
              <c:strCache>
                <c:ptCount val="1"/>
                <c:pt idx="0">
                  <c:v>Mathématiques</c:v>
                </c:pt>
              </c:strCache>
            </c:strRef>
          </c:tx>
          <c:spPr>
            <a:solidFill>
              <a:schemeClr val="accent1"/>
            </a:solidFill>
            <a:ln w="6350">
              <a:solidFill>
                <a:schemeClr val="bg1"/>
              </a:solidFill>
            </a:ln>
            <a:effectLst/>
          </c:spPr>
          <c:invertIfNegative val="0"/>
          <c:cat>
            <c:strRef>
              <c:f>'1.4'!$B$40:$B$56</c:f>
              <c:strCache>
                <c:ptCount val="17"/>
                <c:pt idx="0">
                  <c:v>HR</c:v>
                </c:pt>
                <c:pt idx="1">
                  <c:v>HU</c:v>
                </c:pt>
                <c:pt idx="2">
                  <c:v>LT</c:v>
                </c:pt>
                <c:pt idx="3">
                  <c:v>DE</c:v>
                </c:pt>
                <c:pt idx="4">
                  <c:v>LV</c:v>
                </c:pt>
                <c:pt idx="5">
                  <c:v>RO</c:v>
                </c:pt>
                <c:pt idx="6">
                  <c:v>FI</c:v>
                </c:pt>
                <c:pt idx="7">
                  <c:v>EE</c:v>
                </c:pt>
                <c:pt idx="8">
                  <c:v>SI</c:v>
                </c:pt>
                <c:pt idx="9">
                  <c:v>SE</c:v>
                </c:pt>
                <c:pt idx="10">
                  <c:v>FR</c:v>
                </c:pt>
                <c:pt idx="11">
                  <c:v>MT</c:v>
                </c:pt>
                <c:pt idx="12">
                  <c:v>EL</c:v>
                </c:pt>
                <c:pt idx="13">
                  <c:v>ES</c:v>
                </c:pt>
                <c:pt idx="14">
                  <c:v>CY</c:v>
                </c:pt>
                <c:pt idx="15">
                  <c:v>IE</c:v>
                </c:pt>
                <c:pt idx="16">
                  <c:v>LU</c:v>
                </c:pt>
              </c:strCache>
            </c:strRef>
          </c:cat>
          <c:val>
            <c:numRef>
              <c:f>'1.4'!$D$40:$D$56</c:f>
              <c:numCache>
                <c:formatCode>General</c:formatCode>
                <c:ptCount val="17"/>
                <c:pt idx="0">
                  <c:v>420</c:v>
                </c:pt>
                <c:pt idx="1">
                  <c:v>440</c:v>
                </c:pt>
                <c:pt idx="2">
                  <c:v>486</c:v>
                </c:pt>
                <c:pt idx="3">
                  <c:v>598</c:v>
                </c:pt>
                <c:pt idx="4">
                  <c:v>634</c:v>
                </c:pt>
                <c:pt idx="5">
                  <c:v>648</c:v>
                </c:pt>
                <c:pt idx="6">
                  <c:v>599</c:v>
                </c:pt>
                <c:pt idx="7">
                  <c:v>604</c:v>
                </c:pt>
                <c:pt idx="8">
                  <c:v>682</c:v>
                </c:pt>
                <c:pt idx="9">
                  <c:v>830</c:v>
                </c:pt>
                <c:pt idx="10">
                  <c:v>900</c:v>
                </c:pt>
                <c:pt idx="11">
                  <c:v>837</c:v>
                </c:pt>
                <c:pt idx="12">
                  <c:v>640</c:v>
                </c:pt>
                <c:pt idx="13">
                  <c:v>869</c:v>
                </c:pt>
                <c:pt idx="14">
                  <c:v>908</c:v>
                </c:pt>
                <c:pt idx="15">
                  <c:v>906</c:v>
                </c:pt>
                <c:pt idx="16">
                  <c:v>1056</c:v>
                </c:pt>
              </c:numCache>
            </c:numRef>
          </c:val>
          <c:extLst>
            <c:ext xmlns:c16="http://schemas.microsoft.com/office/drawing/2014/chart" uri="{C3380CC4-5D6E-409C-BE32-E72D297353CC}">
              <c16:uniqueId val="{00000001-909B-446B-A03C-6A1784E27F0D}"/>
            </c:ext>
          </c:extLst>
        </c:ser>
        <c:ser>
          <c:idx val="2"/>
          <c:order val="2"/>
          <c:tx>
            <c:strRef>
              <c:f>'1.4'!$E$39</c:f>
              <c:strCache>
                <c:ptCount val="1"/>
                <c:pt idx="0">
                  <c:v>Sciences naturelles</c:v>
                </c:pt>
              </c:strCache>
            </c:strRef>
          </c:tx>
          <c:spPr>
            <a:solidFill>
              <a:schemeClr val="accent1">
                <a:lumMod val="60000"/>
                <a:lumOff val="40000"/>
              </a:schemeClr>
            </a:solidFill>
            <a:ln w="6350">
              <a:solidFill>
                <a:schemeClr val="bg1"/>
              </a:solidFill>
            </a:ln>
            <a:effectLst/>
          </c:spPr>
          <c:invertIfNegative val="0"/>
          <c:cat>
            <c:strRef>
              <c:f>'1.4'!$B$40:$B$56</c:f>
              <c:strCache>
                <c:ptCount val="17"/>
                <c:pt idx="0">
                  <c:v>HR</c:v>
                </c:pt>
                <c:pt idx="1">
                  <c:v>HU</c:v>
                </c:pt>
                <c:pt idx="2">
                  <c:v>LT</c:v>
                </c:pt>
                <c:pt idx="3">
                  <c:v>DE</c:v>
                </c:pt>
                <c:pt idx="4">
                  <c:v>LV</c:v>
                </c:pt>
                <c:pt idx="5">
                  <c:v>RO</c:v>
                </c:pt>
                <c:pt idx="6">
                  <c:v>FI</c:v>
                </c:pt>
                <c:pt idx="7">
                  <c:v>EE</c:v>
                </c:pt>
                <c:pt idx="8">
                  <c:v>SI</c:v>
                </c:pt>
                <c:pt idx="9">
                  <c:v>SE</c:v>
                </c:pt>
                <c:pt idx="10">
                  <c:v>FR</c:v>
                </c:pt>
                <c:pt idx="11">
                  <c:v>MT</c:v>
                </c:pt>
                <c:pt idx="12">
                  <c:v>EL</c:v>
                </c:pt>
                <c:pt idx="13">
                  <c:v>ES</c:v>
                </c:pt>
                <c:pt idx="14">
                  <c:v>CY</c:v>
                </c:pt>
                <c:pt idx="15">
                  <c:v>IE</c:v>
                </c:pt>
                <c:pt idx="16">
                  <c:v>LU</c:v>
                </c:pt>
              </c:strCache>
            </c:strRef>
          </c:cat>
          <c:val>
            <c:numRef>
              <c:f>'1.4'!$E$40:$E$56</c:f>
              <c:numCache>
                <c:formatCode>General</c:formatCode>
                <c:ptCount val="17"/>
                <c:pt idx="0">
                  <c:v>238</c:v>
                </c:pt>
                <c:pt idx="1">
                  <c:v>54</c:v>
                </c:pt>
                <c:pt idx="2">
                  <c:v>108</c:v>
                </c:pt>
                <c:pt idx="3">
                  <c:v>133</c:v>
                </c:pt>
                <c:pt idx="4">
                  <c:v>271</c:v>
                </c:pt>
                <c:pt idx="5">
                  <c:v>180</c:v>
                </c:pt>
                <c:pt idx="6">
                  <c:v>399</c:v>
                </c:pt>
                <c:pt idx="7">
                  <c:v>263</c:v>
                </c:pt>
                <c:pt idx="8">
                  <c:v>260</c:v>
                </c:pt>
                <c:pt idx="9">
                  <c:v>336</c:v>
                </c:pt>
                <c:pt idx="10">
                  <c:v>306</c:v>
                </c:pt>
                <c:pt idx="11">
                  <c:v>248</c:v>
                </c:pt>
                <c:pt idx="12">
                  <c:v>492</c:v>
                </c:pt>
                <c:pt idx="13">
                  <c:v>332</c:v>
                </c:pt>
                <c:pt idx="14">
                  <c:v>270</c:v>
                </c:pt>
                <c:pt idx="15">
                  <c:v>216</c:v>
                </c:pt>
                <c:pt idx="16">
                  <c:v>396</c:v>
                </c:pt>
              </c:numCache>
            </c:numRef>
          </c:val>
          <c:extLst>
            <c:ext xmlns:c16="http://schemas.microsoft.com/office/drawing/2014/chart" uri="{C3380CC4-5D6E-409C-BE32-E72D297353CC}">
              <c16:uniqueId val="{00000002-909B-446B-A03C-6A1784E27F0D}"/>
            </c:ext>
          </c:extLst>
        </c:ser>
        <c:ser>
          <c:idx val="3"/>
          <c:order val="3"/>
          <c:tx>
            <c:strRef>
              <c:f>'1.4'!$F$39</c:f>
              <c:strCache>
                <c:ptCount val="1"/>
                <c:pt idx="0">
                  <c:v>Langues vivantes </c:v>
                </c:pt>
              </c:strCache>
            </c:strRef>
          </c:tx>
          <c:spPr>
            <a:solidFill>
              <a:schemeClr val="accent1">
                <a:lumMod val="40000"/>
                <a:lumOff val="60000"/>
              </a:schemeClr>
            </a:solidFill>
            <a:ln w="6350">
              <a:solidFill>
                <a:schemeClr val="bg1"/>
              </a:solidFill>
            </a:ln>
            <a:effectLst/>
          </c:spPr>
          <c:invertIfNegative val="0"/>
          <c:cat>
            <c:strRef>
              <c:f>'1.4'!$B$40:$B$56</c:f>
              <c:strCache>
                <c:ptCount val="17"/>
                <c:pt idx="0">
                  <c:v>HR</c:v>
                </c:pt>
                <c:pt idx="1">
                  <c:v>HU</c:v>
                </c:pt>
                <c:pt idx="2">
                  <c:v>LT</c:v>
                </c:pt>
                <c:pt idx="3">
                  <c:v>DE</c:v>
                </c:pt>
                <c:pt idx="4">
                  <c:v>LV</c:v>
                </c:pt>
                <c:pt idx="5">
                  <c:v>RO</c:v>
                </c:pt>
                <c:pt idx="6">
                  <c:v>FI</c:v>
                </c:pt>
                <c:pt idx="7">
                  <c:v>EE</c:v>
                </c:pt>
                <c:pt idx="8">
                  <c:v>SI</c:v>
                </c:pt>
                <c:pt idx="9">
                  <c:v>SE</c:v>
                </c:pt>
                <c:pt idx="10">
                  <c:v>FR</c:v>
                </c:pt>
                <c:pt idx="11">
                  <c:v>MT</c:v>
                </c:pt>
                <c:pt idx="12">
                  <c:v>EL</c:v>
                </c:pt>
                <c:pt idx="13">
                  <c:v>ES</c:v>
                </c:pt>
                <c:pt idx="14">
                  <c:v>CY</c:v>
                </c:pt>
                <c:pt idx="15">
                  <c:v>IE</c:v>
                </c:pt>
                <c:pt idx="16">
                  <c:v>LU</c:v>
                </c:pt>
              </c:strCache>
            </c:strRef>
          </c:cat>
          <c:val>
            <c:numRef>
              <c:f>'1.4'!$F$40:$F$56</c:f>
              <c:numCache>
                <c:formatCode>General</c:formatCode>
                <c:ptCount val="17"/>
                <c:pt idx="0">
                  <c:v>212</c:v>
                </c:pt>
                <c:pt idx="1">
                  <c:v>55</c:v>
                </c:pt>
                <c:pt idx="2">
                  <c:v>162</c:v>
                </c:pt>
                <c:pt idx="3">
                  <c:v>146</c:v>
                </c:pt>
                <c:pt idx="4">
                  <c:v>384</c:v>
                </c:pt>
                <c:pt idx="5">
                  <c:v>192</c:v>
                </c:pt>
                <c:pt idx="6">
                  <c:v>371</c:v>
                </c:pt>
                <c:pt idx="7">
                  <c:v>394</c:v>
                </c:pt>
                <c:pt idx="8">
                  <c:v>238</c:v>
                </c:pt>
                <c:pt idx="9">
                  <c:v>328</c:v>
                </c:pt>
                <c:pt idx="10">
                  <c:v>270</c:v>
                </c:pt>
                <c:pt idx="11">
                  <c:v>656</c:v>
                </c:pt>
                <c:pt idx="12">
                  <c:v>394</c:v>
                </c:pt>
                <c:pt idx="13">
                  <c:v>543</c:v>
                </c:pt>
                <c:pt idx="14">
                  <c:v>270</c:v>
                </c:pt>
                <c:pt idx="15">
                  <c:v>756</c:v>
                </c:pt>
                <c:pt idx="16">
                  <c:v>955</c:v>
                </c:pt>
              </c:numCache>
            </c:numRef>
          </c:val>
          <c:extLst>
            <c:ext xmlns:c16="http://schemas.microsoft.com/office/drawing/2014/chart" uri="{C3380CC4-5D6E-409C-BE32-E72D297353CC}">
              <c16:uniqueId val="{00000003-909B-446B-A03C-6A1784E27F0D}"/>
            </c:ext>
          </c:extLst>
        </c:ser>
        <c:ser>
          <c:idx val="4"/>
          <c:order val="4"/>
          <c:tx>
            <c:strRef>
              <c:f>'1.4'!$G$39</c:f>
              <c:strCache>
                <c:ptCount val="1"/>
                <c:pt idx="0">
                  <c:v>Autres disciplines obligatoires</c:v>
                </c:pt>
              </c:strCache>
            </c:strRef>
          </c:tx>
          <c:spPr>
            <a:solidFill>
              <a:schemeClr val="accent4"/>
            </a:solidFill>
            <a:ln w="6350">
              <a:solidFill>
                <a:schemeClr val="bg1"/>
              </a:solidFill>
            </a:ln>
            <a:effectLst/>
          </c:spPr>
          <c:invertIfNegative val="0"/>
          <c:cat>
            <c:strRef>
              <c:f>'1.4'!$B$40:$B$56</c:f>
              <c:strCache>
                <c:ptCount val="17"/>
                <c:pt idx="0">
                  <c:v>HR</c:v>
                </c:pt>
                <c:pt idx="1">
                  <c:v>HU</c:v>
                </c:pt>
                <c:pt idx="2">
                  <c:v>LT</c:v>
                </c:pt>
                <c:pt idx="3">
                  <c:v>DE</c:v>
                </c:pt>
                <c:pt idx="4">
                  <c:v>LV</c:v>
                </c:pt>
                <c:pt idx="5">
                  <c:v>RO</c:v>
                </c:pt>
                <c:pt idx="6">
                  <c:v>FI</c:v>
                </c:pt>
                <c:pt idx="7">
                  <c:v>EE</c:v>
                </c:pt>
                <c:pt idx="8">
                  <c:v>SI</c:v>
                </c:pt>
                <c:pt idx="9">
                  <c:v>SE</c:v>
                </c:pt>
                <c:pt idx="10">
                  <c:v>FR</c:v>
                </c:pt>
                <c:pt idx="11">
                  <c:v>MT</c:v>
                </c:pt>
                <c:pt idx="12">
                  <c:v>EL</c:v>
                </c:pt>
                <c:pt idx="13">
                  <c:v>ES</c:v>
                </c:pt>
                <c:pt idx="14">
                  <c:v>CY</c:v>
                </c:pt>
                <c:pt idx="15">
                  <c:v>IE</c:v>
                </c:pt>
                <c:pt idx="16">
                  <c:v>LU</c:v>
                </c:pt>
              </c:strCache>
            </c:strRef>
          </c:cat>
          <c:val>
            <c:numRef>
              <c:f>'1.4'!$G$40:$G$56</c:f>
              <c:numCache>
                <c:formatCode>General</c:formatCode>
                <c:ptCount val="17"/>
                <c:pt idx="0">
                  <c:v>498</c:v>
                </c:pt>
                <c:pt idx="1">
                  <c:v>1483</c:v>
                </c:pt>
                <c:pt idx="2">
                  <c:v>1213</c:v>
                </c:pt>
                <c:pt idx="3">
                  <c:v>1241</c:v>
                </c:pt>
                <c:pt idx="4">
                  <c:v>1403</c:v>
                </c:pt>
                <c:pt idx="5">
                  <c:v>1572</c:v>
                </c:pt>
                <c:pt idx="6">
                  <c:v>1681</c:v>
                </c:pt>
                <c:pt idx="7">
                  <c:v>1810</c:v>
                </c:pt>
                <c:pt idx="8">
                  <c:v>1992</c:v>
                </c:pt>
                <c:pt idx="9">
                  <c:v>1589</c:v>
                </c:pt>
                <c:pt idx="10">
                  <c:v>1188</c:v>
                </c:pt>
                <c:pt idx="11">
                  <c:v>1994</c:v>
                </c:pt>
                <c:pt idx="12">
                  <c:v>1723</c:v>
                </c:pt>
                <c:pt idx="13">
                  <c:v>1922</c:v>
                </c:pt>
                <c:pt idx="14">
                  <c:v>1904</c:v>
                </c:pt>
                <c:pt idx="15">
                  <c:v>2454</c:v>
                </c:pt>
                <c:pt idx="16">
                  <c:v>1536</c:v>
                </c:pt>
              </c:numCache>
            </c:numRef>
          </c:val>
          <c:extLst>
            <c:ext xmlns:c16="http://schemas.microsoft.com/office/drawing/2014/chart" uri="{C3380CC4-5D6E-409C-BE32-E72D297353CC}">
              <c16:uniqueId val="{00000004-909B-446B-A03C-6A1784E27F0D}"/>
            </c:ext>
          </c:extLst>
        </c:ser>
        <c:dLbls>
          <c:showLegendKey val="0"/>
          <c:showVal val="0"/>
          <c:showCatName val="0"/>
          <c:showSerName val="0"/>
          <c:showPercent val="0"/>
          <c:showBubbleSize val="0"/>
        </c:dLbls>
        <c:gapWidth val="150"/>
        <c:overlap val="100"/>
        <c:axId val="128925056"/>
        <c:axId val="128955520"/>
      </c:barChart>
      <c:catAx>
        <c:axId val="128925056"/>
        <c:scaling>
          <c:orientation val="minMax"/>
        </c:scaling>
        <c:delete val="0"/>
        <c:axPos val="b"/>
        <c:numFmt formatCode="General" sourceLinked="0"/>
        <c:majorTickMark val="out"/>
        <c:minorTickMark val="none"/>
        <c:tickLblPos val="nextTo"/>
        <c:crossAx val="128955520"/>
        <c:crosses val="autoZero"/>
        <c:auto val="1"/>
        <c:lblAlgn val="ctr"/>
        <c:lblOffset val="100"/>
        <c:noMultiLvlLbl val="0"/>
      </c:catAx>
      <c:valAx>
        <c:axId val="128955520"/>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Heures</a:t>
                </a:r>
              </a:p>
            </c:rich>
          </c:tx>
          <c:layout>
            <c:manualLayout>
              <c:xMode val="edge"/>
              <c:yMode val="edge"/>
              <c:x val="6.1910034689206861E-2"/>
              <c:y val="5.0969347034638459E-6"/>
            </c:manualLayout>
          </c:layout>
          <c:overlay val="0"/>
        </c:title>
        <c:numFmt formatCode="General" sourceLinked="1"/>
        <c:majorTickMark val="out"/>
        <c:minorTickMark val="none"/>
        <c:tickLblPos val="nextTo"/>
        <c:crossAx val="128925056"/>
        <c:crosses val="autoZero"/>
        <c:crossBetween val="between"/>
      </c:valAx>
    </c:plotArea>
    <c:legend>
      <c:legendPos val="b"/>
      <c:layout>
        <c:manualLayout>
          <c:xMode val="edge"/>
          <c:yMode val="edge"/>
          <c:x val="0.11480012552888016"/>
          <c:y val="0.94110911697705002"/>
          <c:w val="0.77643885945974334"/>
          <c:h val="5.5849856995655735E-2"/>
        </c:manualLayout>
      </c:layout>
      <c:overlay val="0"/>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64216972878389E-2"/>
          <c:y val="5.0925925925925923E-2"/>
          <c:w val="0.88818022747156611"/>
          <c:h val="0.86488958333333332"/>
        </c:manualLayout>
      </c:layout>
      <c:barChart>
        <c:barDir val="col"/>
        <c:grouping val="clustered"/>
        <c:varyColors val="0"/>
        <c:ser>
          <c:idx val="0"/>
          <c:order val="0"/>
          <c:tx>
            <c:strRef>
              <c:f>'1.5'!$C$29</c:f>
              <c:strCache>
                <c:ptCount val="1"/>
                <c:pt idx="0">
                  <c:v>Proportion d'élèves de la filière professionnelle inscrits en apprentissage</c:v>
                </c:pt>
              </c:strCache>
            </c:strRef>
          </c:tx>
          <c:spPr>
            <a:solidFill>
              <a:schemeClr val="accent1"/>
            </a:solidFill>
            <a:ln w="6350">
              <a:solidFill>
                <a:schemeClr val="bg1"/>
              </a:solidFill>
            </a:ln>
            <a:effectLst/>
          </c:spPr>
          <c:invertIfNegative val="0"/>
          <c:cat>
            <c:strRef>
              <c:f>'1.5'!$B$30:$B$47</c:f>
              <c:strCache>
                <c:ptCount val="18"/>
                <c:pt idx="0">
                  <c:v>ES</c:v>
                </c:pt>
                <c:pt idx="1">
                  <c:v>BG</c:v>
                </c:pt>
                <c:pt idx="2">
                  <c:v>BE</c:v>
                </c:pt>
                <c:pt idx="3">
                  <c:v>EE</c:v>
                </c:pt>
                <c:pt idx="4">
                  <c:v>SE</c:v>
                </c:pt>
                <c:pt idx="5">
                  <c:v>RO</c:v>
                </c:pt>
                <c:pt idx="6">
                  <c:v>FI</c:v>
                </c:pt>
                <c:pt idx="7">
                  <c:v>PL</c:v>
                </c:pt>
                <c:pt idx="8">
                  <c:v>LU</c:v>
                </c:pt>
                <c:pt idx="9">
                  <c:v>SK</c:v>
                </c:pt>
                <c:pt idx="10">
                  <c:v>FR</c:v>
                </c:pt>
                <c:pt idx="11">
                  <c:v>UE-25</c:v>
                </c:pt>
                <c:pt idx="12">
                  <c:v>AT</c:v>
                </c:pt>
                <c:pt idx="13">
                  <c:v>DE</c:v>
                </c:pt>
                <c:pt idx="14">
                  <c:v>DK</c:v>
                </c:pt>
                <c:pt idx="15">
                  <c:v>HU</c:v>
                </c:pt>
                <c:pt idx="16">
                  <c:v>IE</c:v>
                </c:pt>
                <c:pt idx="17">
                  <c:v>LV</c:v>
                </c:pt>
              </c:strCache>
            </c:strRef>
          </c:cat>
          <c:val>
            <c:numRef>
              <c:f>'1.5'!$C$30:$C$47</c:f>
              <c:numCache>
                <c:formatCode>General</c:formatCode>
                <c:ptCount val="18"/>
                <c:pt idx="0" formatCode="0">
                  <c:v>2</c:v>
                </c:pt>
                <c:pt idx="1">
                  <c:v>5</c:v>
                </c:pt>
                <c:pt idx="2" formatCode="0">
                  <c:v>6</c:v>
                </c:pt>
                <c:pt idx="3" formatCode="0">
                  <c:v>8</c:v>
                </c:pt>
                <c:pt idx="4" formatCode="0">
                  <c:v>8</c:v>
                </c:pt>
                <c:pt idx="5">
                  <c:v>11</c:v>
                </c:pt>
                <c:pt idx="6" formatCode="0">
                  <c:v>16</c:v>
                </c:pt>
                <c:pt idx="7" formatCode="0">
                  <c:v>14</c:v>
                </c:pt>
                <c:pt idx="8" formatCode="0">
                  <c:v>22</c:v>
                </c:pt>
                <c:pt idx="9" formatCode="0">
                  <c:v>27</c:v>
                </c:pt>
                <c:pt idx="10" formatCode="0">
                  <c:v>28</c:v>
                </c:pt>
                <c:pt idx="11" formatCode="0">
                  <c:v>40</c:v>
                </c:pt>
                <c:pt idx="12" formatCode="0">
                  <c:v>50</c:v>
                </c:pt>
                <c:pt idx="13" formatCode="0">
                  <c:v>89</c:v>
                </c:pt>
                <c:pt idx="14" formatCode="0">
                  <c:v>100</c:v>
                </c:pt>
                <c:pt idx="15" formatCode="0">
                  <c:v>100</c:v>
                </c:pt>
                <c:pt idx="16" formatCode="0">
                  <c:v>100</c:v>
                </c:pt>
                <c:pt idx="17" formatCode="0">
                  <c:v>100</c:v>
                </c:pt>
              </c:numCache>
            </c:numRef>
          </c:val>
          <c:extLst>
            <c:ext xmlns:c16="http://schemas.microsoft.com/office/drawing/2014/chart" uri="{C3380CC4-5D6E-409C-BE32-E72D297353CC}">
              <c16:uniqueId val="{00000000-1FCB-487C-A230-C32B94484FFC}"/>
            </c:ext>
          </c:extLst>
        </c:ser>
        <c:dLbls>
          <c:showLegendKey val="0"/>
          <c:showVal val="0"/>
          <c:showCatName val="0"/>
          <c:showSerName val="0"/>
          <c:showPercent val="0"/>
          <c:showBubbleSize val="0"/>
        </c:dLbls>
        <c:gapWidth val="150"/>
        <c:overlap val="-27"/>
        <c:axId val="469935856"/>
        <c:axId val="469932904"/>
      </c:barChart>
      <c:catAx>
        <c:axId val="46993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469932904"/>
        <c:crosses val="autoZero"/>
        <c:auto val="1"/>
        <c:lblAlgn val="ctr"/>
        <c:lblOffset val="100"/>
        <c:noMultiLvlLbl val="0"/>
      </c:catAx>
      <c:valAx>
        <c:axId val="46993290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6.5903540903540905E-2"/>
              <c:y val="3.019791666666652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46993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38442271233E-2"/>
          <c:w val="0.90220341207349086"/>
          <c:h val="0.78925681974469053"/>
        </c:manualLayout>
      </c:layout>
      <c:lineChart>
        <c:grouping val="standard"/>
        <c:varyColors val="0"/>
        <c:ser>
          <c:idx val="0"/>
          <c:order val="0"/>
          <c:tx>
            <c:strRef>
              <c:f>'1.5'!$C$56</c:f>
              <c:strCache>
                <c:ptCount val="1"/>
                <c:pt idx="0">
                  <c:v>Voie professionnelle</c:v>
                </c:pt>
              </c:strCache>
            </c:strRef>
          </c:tx>
          <c:spPr>
            <a:ln w="28575" cap="rnd">
              <a:noFill/>
              <a:round/>
            </a:ln>
            <a:effectLst/>
          </c:spPr>
          <c:marker>
            <c:symbol val="square"/>
            <c:size val="6"/>
            <c:spPr>
              <a:solidFill>
                <a:schemeClr val="accent1"/>
              </a:solidFill>
              <a:ln w="6350">
                <a:solidFill>
                  <a:schemeClr val="bg1"/>
                </a:solidFill>
              </a:ln>
              <a:effectLst/>
            </c:spPr>
          </c:marker>
          <c:cat>
            <c:strRef>
              <c:f>'1.5'!$B$57:$B$76</c:f>
              <c:strCache>
                <c:ptCount val="20"/>
                <c:pt idx="0">
                  <c:v>BG</c:v>
                </c:pt>
                <c:pt idx="1">
                  <c:v>RO</c:v>
                </c:pt>
                <c:pt idx="2">
                  <c:v>EL</c:v>
                </c:pt>
                <c:pt idx="3">
                  <c:v>SK</c:v>
                </c:pt>
                <c:pt idx="4">
                  <c:v>NL</c:v>
                </c:pt>
                <c:pt idx="5">
                  <c:v>SI</c:v>
                </c:pt>
                <c:pt idx="6">
                  <c:v>LT</c:v>
                </c:pt>
                <c:pt idx="7">
                  <c:v>HU</c:v>
                </c:pt>
                <c:pt idx="8">
                  <c:v>FR</c:v>
                </c:pt>
                <c:pt idx="9">
                  <c:v>ES</c:v>
                </c:pt>
                <c:pt idx="10">
                  <c:v>LV</c:v>
                </c:pt>
                <c:pt idx="11">
                  <c:v>HR</c:v>
                </c:pt>
                <c:pt idx="12">
                  <c:v>PT</c:v>
                </c:pt>
                <c:pt idx="13">
                  <c:v>BE</c:v>
                </c:pt>
                <c:pt idx="14">
                  <c:v>DE</c:v>
                </c:pt>
                <c:pt idx="15">
                  <c:v>AT</c:v>
                </c:pt>
                <c:pt idx="16">
                  <c:v>IT</c:v>
                </c:pt>
                <c:pt idx="17">
                  <c:v>PL</c:v>
                </c:pt>
                <c:pt idx="18">
                  <c:v>CZ</c:v>
                </c:pt>
                <c:pt idx="19">
                  <c:v>EE</c:v>
                </c:pt>
              </c:strCache>
            </c:strRef>
          </c:cat>
          <c:val>
            <c:numRef>
              <c:f>'1.5'!$C$57:$C$76</c:f>
              <c:numCache>
                <c:formatCode>0</c:formatCode>
                <c:ptCount val="20"/>
                <c:pt idx="0">
                  <c:v>365</c:v>
                </c:pt>
                <c:pt idx="1">
                  <c:v>328</c:v>
                </c:pt>
                <c:pt idx="2">
                  <c:v>359</c:v>
                </c:pt>
                <c:pt idx="3">
                  <c:v>354</c:v>
                </c:pt>
                <c:pt idx="4">
                  <c:v>316</c:v>
                </c:pt>
                <c:pt idx="5">
                  <c:v>380</c:v>
                </c:pt>
                <c:pt idx="6">
                  <c:v>354</c:v>
                </c:pt>
                <c:pt idx="7">
                  <c:v>358</c:v>
                </c:pt>
                <c:pt idx="8">
                  <c:v>394</c:v>
                </c:pt>
                <c:pt idx="9" formatCode="General">
                  <c:v>381</c:v>
                </c:pt>
                <c:pt idx="10">
                  <c:v>478</c:v>
                </c:pt>
                <c:pt idx="11">
                  <c:v>446</c:v>
                </c:pt>
                <c:pt idx="12">
                  <c:v>435</c:v>
                </c:pt>
                <c:pt idx="13">
                  <c:v>418</c:v>
                </c:pt>
                <c:pt idx="14">
                  <c:v>386</c:v>
                </c:pt>
                <c:pt idx="15" formatCode="General">
                  <c:v>475</c:v>
                </c:pt>
                <c:pt idx="16">
                  <c:v>445</c:v>
                </c:pt>
                <c:pt idx="17">
                  <c:v>449</c:v>
                </c:pt>
                <c:pt idx="18">
                  <c:v>482</c:v>
                </c:pt>
                <c:pt idx="19">
                  <c:v>441</c:v>
                </c:pt>
              </c:numCache>
            </c:numRef>
          </c:val>
          <c:smooth val="0"/>
          <c:extLst>
            <c:ext xmlns:c16="http://schemas.microsoft.com/office/drawing/2014/chart" uri="{C3380CC4-5D6E-409C-BE32-E72D297353CC}">
              <c16:uniqueId val="{00000000-00ED-4C66-A8A9-7F613A3AC5DA}"/>
            </c:ext>
          </c:extLst>
        </c:ser>
        <c:ser>
          <c:idx val="1"/>
          <c:order val="1"/>
          <c:tx>
            <c:strRef>
              <c:f>'1.5'!$D$56</c:f>
              <c:strCache>
                <c:ptCount val="1"/>
                <c:pt idx="0">
                  <c:v>Voie générale</c:v>
                </c:pt>
              </c:strCache>
            </c:strRef>
          </c:tx>
          <c:spPr>
            <a:ln w="28575" cap="rnd">
              <a:noFill/>
              <a:round/>
            </a:ln>
            <a:effectLst/>
          </c:spPr>
          <c:marker>
            <c:symbol val="diamond"/>
            <c:size val="6"/>
            <c:spPr>
              <a:solidFill>
                <a:schemeClr val="accent1"/>
              </a:solidFill>
              <a:ln w="6350">
                <a:solidFill>
                  <a:schemeClr val="bg1"/>
                </a:solidFill>
              </a:ln>
              <a:effectLst/>
            </c:spPr>
          </c:marker>
          <c:cat>
            <c:strRef>
              <c:f>'1.5'!$B$57:$B$76</c:f>
              <c:strCache>
                <c:ptCount val="20"/>
                <c:pt idx="0">
                  <c:v>BG</c:v>
                </c:pt>
                <c:pt idx="1">
                  <c:v>RO</c:v>
                </c:pt>
                <c:pt idx="2">
                  <c:v>EL</c:v>
                </c:pt>
                <c:pt idx="3">
                  <c:v>SK</c:v>
                </c:pt>
                <c:pt idx="4">
                  <c:v>NL</c:v>
                </c:pt>
                <c:pt idx="5">
                  <c:v>SI</c:v>
                </c:pt>
                <c:pt idx="6">
                  <c:v>LT</c:v>
                </c:pt>
                <c:pt idx="7">
                  <c:v>HU</c:v>
                </c:pt>
                <c:pt idx="8">
                  <c:v>FR</c:v>
                </c:pt>
                <c:pt idx="9">
                  <c:v>ES</c:v>
                </c:pt>
                <c:pt idx="10">
                  <c:v>LV</c:v>
                </c:pt>
                <c:pt idx="11">
                  <c:v>HR</c:v>
                </c:pt>
                <c:pt idx="12">
                  <c:v>PT</c:v>
                </c:pt>
                <c:pt idx="13">
                  <c:v>BE</c:v>
                </c:pt>
                <c:pt idx="14">
                  <c:v>DE</c:v>
                </c:pt>
                <c:pt idx="15">
                  <c:v>AT</c:v>
                </c:pt>
                <c:pt idx="16">
                  <c:v>IT</c:v>
                </c:pt>
                <c:pt idx="17">
                  <c:v>PL</c:v>
                </c:pt>
                <c:pt idx="18">
                  <c:v>CZ</c:v>
                </c:pt>
                <c:pt idx="19">
                  <c:v>EE</c:v>
                </c:pt>
              </c:strCache>
            </c:strRef>
          </c:cat>
          <c:val>
            <c:numRef>
              <c:f>'1.5'!$D$57:$D$76</c:f>
              <c:numCache>
                <c:formatCode>0</c:formatCode>
                <c:ptCount val="20"/>
                <c:pt idx="0">
                  <c:v>448</c:v>
                </c:pt>
                <c:pt idx="1">
                  <c:v>441</c:v>
                </c:pt>
                <c:pt idx="2">
                  <c:v>456</c:v>
                </c:pt>
                <c:pt idx="3">
                  <c:v>453</c:v>
                </c:pt>
                <c:pt idx="4">
                  <c:v>464</c:v>
                </c:pt>
                <c:pt idx="5">
                  <c:v>484</c:v>
                </c:pt>
                <c:pt idx="6">
                  <c:v>476</c:v>
                </c:pt>
                <c:pt idx="7">
                  <c:v>490</c:v>
                </c:pt>
                <c:pt idx="8">
                  <c:v>494</c:v>
                </c:pt>
                <c:pt idx="9" formatCode="General">
                  <c:v>476</c:v>
                </c:pt>
                <c:pt idx="10">
                  <c:v>475</c:v>
                </c:pt>
                <c:pt idx="11">
                  <c:v>542</c:v>
                </c:pt>
                <c:pt idx="12">
                  <c:v>484</c:v>
                </c:pt>
                <c:pt idx="13">
                  <c:v>523</c:v>
                </c:pt>
                <c:pt idx="14">
                  <c:v>482</c:v>
                </c:pt>
                <c:pt idx="15" formatCode="General">
                  <c:v>487</c:v>
                </c:pt>
                <c:pt idx="16">
                  <c:v>513</c:v>
                </c:pt>
                <c:pt idx="17">
                  <c:v>531</c:v>
                </c:pt>
                <c:pt idx="18">
                  <c:v>492</c:v>
                </c:pt>
                <c:pt idx="19">
                  <c:v>511</c:v>
                </c:pt>
              </c:numCache>
            </c:numRef>
          </c:val>
          <c:smooth val="0"/>
          <c:extLst>
            <c:ext xmlns:c16="http://schemas.microsoft.com/office/drawing/2014/chart" uri="{C3380CC4-5D6E-409C-BE32-E72D297353CC}">
              <c16:uniqueId val="{00000001-00ED-4C66-A8A9-7F613A3AC5DA}"/>
            </c:ext>
          </c:extLst>
        </c:ser>
        <c:ser>
          <c:idx val="2"/>
          <c:order val="2"/>
          <c:tx>
            <c:strRef>
              <c:f>'1.5'!$E$56</c:f>
              <c:strCache>
                <c:ptCount val="1"/>
                <c:pt idx="0">
                  <c:v>Score moyen</c:v>
                </c:pt>
              </c:strCache>
            </c:strRef>
          </c:tx>
          <c:spPr>
            <a:ln w="25400" cap="rnd">
              <a:noFill/>
              <a:round/>
            </a:ln>
            <a:effectLst/>
          </c:spPr>
          <c:marker>
            <c:symbol val="dash"/>
            <c:size val="5"/>
            <c:spPr>
              <a:solidFill>
                <a:schemeClr val="accent4"/>
              </a:solidFill>
              <a:ln w="6350">
                <a:solidFill>
                  <a:schemeClr val="accent4"/>
                </a:solidFill>
              </a:ln>
              <a:effectLst/>
            </c:spPr>
          </c:marker>
          <c:cat>
            <c:strRef>
              <c:f>'1.5'!$B$57:$B$76</c:f>
              <c:strCache>
                <c:ptCount val="20"/>
                <c:pt idx="0">
                  <c:v>BG</c:v>
                </c:pt>
                <c:pt idx="1">
                  <c:v>RO</c:v>
                </c:pt>
                <c:pt idx="2">
                  <c:v>EL</c:v>
                </c:pt>
                <c:pt idx="3">
                  <c:v>SK</c:v>
                </c:pt>
                <c:pt idx="4">
                  <c:v>NL</c:v>
                </c:pt>
                <c:pt idx="5">
                  <c:v>SI</c:v>
                </c:pt>
                <c:pt idx="6">
                  <c:v>LT</c:v>
                </c:pt>
                <c:pt idx="7">
                  <c:v>HU</c:v>
                </c:pt>
                <c:pt idx="8">
                  <c:v>FR</c:v>
                </c:pt>
                <c:pt idx="9">
                  <c:v>ES</c:v>
                </c:pt>
                <c:pt idx="10">
                  <c:v>LV</c:v>
                </c:pt>
                <c:pt idx="11">
                  <c:v>HR</c:v>
                </c:pt>
                <c:pt idx="12">
                  <c:v>PT</c:v>
                </c:pt>
                <c:pt idx="13">
                  <c:v>BE</c:v>
                </c:pt>
                <c:pt idx="14">
                  <c:v>DE</c:v>
                </c:pt>
                <c:pt idx="15">
                  <c:v>AT</c:v>
                </c:pt>
                <c:pt idx="16">
                  <c:v>IT</c:v>
                </c:pt>
                <c:pt idx="17">
                  <c:v>PL</c:v>
                </c:pt>
                <c:pt idx="18">
                  <c:v>CZ</c:v>
                </c:pt>
                <c:pt idx="19">
                  <c:v>EE</c:v>
                </c:pt>
              </c:strCache>
            </c:strRef>
          </c:cat>
          <c:val>
            <c:numRef>
              <c:f>'1.5'!$E$57:$E$76</c:f>
              <c:numCache>
                <c:formatCode>0</c:formatCode>
                <c:ptCount val="20"/>
                <c:pt idx="0">
                  <c:v>404</c:v>
                </c:pt>
                <c:pt idx="1">
                  <c:v>428</c:v>
                </c:pt>
                <c:pt idx="2">
                  <c:v>438</c:v>
                </c:pt>
                <c:pt idx="3">
                  <c:v>447</c:v>
                </c:pt>
                <c:pt idx="4">
                  <c:v>459</c:v>
                </c:pt>
                <c:pt idx="5">
                  <c:v>469</c:v>
                </c:pt>
                <c:pt idx="6">
                  <c:v>472</c:v>
                </c:pt>
                <c:pt idx="7">
                  <c:v>473</c:v>
                </c:pt>
                <c:pt idx="8">
                  <c:v>474</c:v>
                </c:pt>
                <c:pt idx="9" formatCode="General">
                  <c:v>474</c:v>
                </c:pt>
                <c:pt idx="10">
                  <c:v>475</c:v>
                </c:pt>
                <c:pt idx="11">
                  <c:v>476</c:v>
                </c:pt>
                <c:pt idx="12">
                  <c:v>477</c:v>
                </c:pt>
                <c:pt idx="13">
                  <c:v>479</c:v>
                </c:pt>
                <c:pt idx="14">
                  <c:v>480</c:v>
                </c:pt>
                <c:pt idx="15" formatCode="General">
                  <c:v>480</c:v>
                </c:pt>
                <c:pt idx="16">
                  <c:v>482</c:v>
                </c:pt>
                <c:pt idx="17">
                  <c:v>489</c:v>
                </c:pt>
                <c:pt idx="18">
                  <c:v>489</c:v>
                </c:pt>
                <c:pt idx="19">
                  <c:v>511</c:v>
                </c:pt>
              </c:numCache>
            </c:numRef>
          </c:val>
          <c:smooth val="0"/>
          <c:extLst>
            <c:ext xmlns:c16="http://schemas.microsoft.com/office/drawing/2014/chart" uri="{C3380CC4-5D6E-409C-BE32-E72D297353CC}">
              <c16:uniqueId val="{00000002-00ED-4C66-A8A9-7F613A3AC5DA}"/>
            </c:ext>
          </c:extLst>
        </c:ser>
        <c:dLbls>
          <c:showLegendKey val="0"/>
          <c:showVal val="0"/>
          <c:showCatName val="0"/>
          <c:showSerName val="0"/>
          <c:showPercent val="0"/>
          <c:showBubbleSize val="0"/>
        </c:dLbls>
        <c:hiLowLines>
          <c:spPr>
            <a:ln w="6350" cap="flat" cmpd="sng" algn="ctr">
              <a:solidFill>
                <a:schemeClr val="bg1">
                  <a:lumMod val="85000"/>
                </a:schemeClr>
              </a:solidFill>
              <a:round/>
            </a:ln>
            <a:effectLst/>
          </c:spPr>
        </c:hiLowLines>
        <c:marker val="1"/>
        <c:smooth val="0"/>
        <c:axId val="507934448"/>
        <c:axId val="507935104"/>
      </c:lineChart>
      <c:catAx>
        <c:axId val="50793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7935104"/>
        <c:crosses val="autoZero"/>
        <c:auto val="1"/>
        <c:lblAlgn val="ctr"/>
        <c:lblOffset val="100"/>
        <c:noMultiLvlLbl val="0"/>
      </c:catAx>
      <c:valAx>
        <c:axId val="507935104"/>
        <c:scaling>
          <c:orientation val="minMax"/>
          <c:min val="3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fr-FR"/>
                  <a:t>Score moyen</a:t>
                </a:r>
              </a:p>
            </c:rich>
          </c:tx>
          <c:layout>
            <c:manualLayout>
              <c:xMode val="edge"/>
              <c:yMode val="edge"/>
              <c:x val="6.3888888888888884E-2"/>
              <c:y val="1.9783471778751535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7934448"/>
        <c:crosses val="autoZero"/>
        <c:crossBetween val="between"/>
      </c:valAx>
      <c:spPr>
        <a:noFill/>
        <a:ln>
          <a:noFill/>
        </a:ln>
        <a:effectLst/>
      </c:spPr>
    </c:plotArea>
    <c:legend>
      <c:legendPos val="b"/>
      <c:layout>
        <c:manualLayout>
          <c:xMode val="edge"/>
          <c:yMode val="edge"/>
          <c:x val="0.22012642169728783"/>
          <c:y val="0.93541885389326329"/>
          <c:w val="0.56213451443569551"/>
          <c:h val="6.361949547973169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0925925925925923E-2"/>
          <c:w val="0.95686775362318843"/>
          <c:h val="0.81155798611111107"/>
        </c:manualLayout>
      </c:layout>
      <c:barChart>
        <c:barDir val="col"/>
        <c:grouping val="stacked"/>
        <c:varyColors val="0"/>
        <c:ser>
          <c:idx val="1"/>
          <c:order val="0"/>
          <c:tx>
            <c:strRef>
              <c:f>'1.5'!$D$4</c:f>
              <c:strCache>
                <c:ptCount val="1"/>
                <c:pt idx="0">
                  <c:v>Enseignement profesionnel (CITE 35)</c:v>
                </c:pt>
              </c:strCache>
            </c:strRef>
          </c:tx>
          <c:spPr>
            <a:solidFill>
              <a:schemeClr val="accent1">
                <a:lumMod val="60000"/>
                <a:lumOff val="40000"/>
              </a:schemeClr>
            </a:solidFill>
            <a:ln w="6350">
              <a:solidFill>
                <a:schemeClr val="bg1"/>
              </a:solidFill>
            </a:ln>
            <a:effectLst/>
          </c:spPr>
          <c:invertIfNegative val="0"/>
          <c:cat>
            <c:strRef>
              <c:f>'1.5'!$B$5:$B$23</c:f>
              <c:strCache>
                <c:ptCount val="19"/>
                <c:pt idx="0">
                  <c:v>SE</c:v>
                </c:pt>
                <c:pt idx="1">
                  <c:v>ES</c:v>
                </c:pt>
                <c:pt idx="2">
                  <c:v>PT</c:v>
                </c:pt>
                <c:pt idx="3">
                  <c:v>DK</c:v>
                </c:pt>
                <c:pt idx="4">
                  <c:v>LV</c:v>
                </c:pt>
                <c:pt idx="5">
                  <c:v>FR</c:v>
                </c:pt>
                <c:pt idx="6">
                  <c:v>EE</c:v>
                </c:pt>
                <c:pt idx="7">
                  <c:v>DE</c:v>
                </c:pt>
                <c:pt idx="8">
                  <c:v>UE-27</c:v>
                </c:pt>
                <c:pt idx="9">
                  <c:v>HU</c:v>
                </c:pt>
                <c:pt idx="10">
                  <c:v>IT</c:v>
                </c:pt>
                <c:pt idx="11">
                  <c:v>PL</c:v>
                </c:pt>
                <c:pt idx="12">
                  <c:v>BE</c:v>
                </c:pt>
                <c:pt idx="13">
                  <c:v>LU</c:v>
                </c:pt>
                <c:pt idx="14">
                  <c:v>FI</c:v>
                </c:pt>
                <c:pt idx="15">
                  <c:v>SK</c:v>
                </c:pt>
                <c:pt idx="16">
                  <c:v>NL</c:v>
                </c:pt>
                <c:pt idx="17">
                  <c:v>AT</c:v>
                </c:pt>
                <c:pt idx="18">
                  <c:v>SI</c:v>
                </c:pt>
              </c:strCache>
            </c:strRef>
          </c:cat>
          <c:val>
            <c:numRef>
              <c:f>'1.5'!$D$5:$D$23</c:f>
              <c:numCache>
                <c:formatCode>0.0</c:formatCode>
                <c:ptCount val="19"/>
                <c:pt idx="0">
                  <c:v>35.36187135957119</c:v>
                </c:pt>
                <c:pt idx="1">
                  <c:v>38.698576493370439</c:v>
                </c:pt>
                <c:pt idx="2">
                  <c:v>38.804233798759938</c:v>
                </c:pt>
                <c:pt idx="3">
                  <c:v>39.127774096263337</c:v>
                </c:pt>
                <c:pt idx="4">
                  <c:v>40.059125408978424</c:v>
                </c:pt>
                <c:pt idx="5">
                  <c:v>40.10077171516356</c:v>
                </c:pt>
                <c:pt idx="6">
                  <c:v>40.318749999999994</c:v>
                </c:pt>
                <c:pt idx="7">
                  <c:v>47.155640330678914</c:v>
                </c:pt>
                <c:pt idx="8">
                  <c:v>48.727729559782887</c:v>
                </c:pt>
                <c:pt idx="9">
                  <c:v>49.683211211170494</c:v>
                </c:pt>
                <c:pt idx="10">
                  <c:v>51.865456762511506</c:v>
                </c:pt>
                <c:pt idx="11">
                  <c:v>53.750816853393758</c:v>
                </c:pt>
                <c:pt idx="12">
                  <c:v>53.790653404505207</c:v>
                </c:pt>
                <c:pt idx="13">
                  <c:v>60.802833530106263</c:v>
                </c:pt>
                <c:pt idx="14">
                  <c:v>67.264492864720992</c:v>
                </c:pt>
                <c:pt idx="15">
                  <c:v>67.595291727397196</c:v>
                </c:pt>
                <c:pt idx="16">
                  <c:v>68.673048495541465</c:v>
                </c:pt>
                <c:pt idx="17">
                  <c:v>68.915224879329955</c:v>
                </c:pt>
                <c:pt idx="18">
                  <c:v>69.81129924177641</c:v>
                </c:pt>
              </c:numCache>
            </c:numRef>
          </c:val>
          <c:extLst>
            <c:ext xmlns:c16="http://schemas.microsoft.com/office/drawing/2014/chart" uri="{C3380CC4-5D6E-409C-BE32-E72D297353CC}">
              <c16:uniqueId val="{00000000-E0CF-4C7F-B695-3FEFC37648DE}"/>
            </c:ext>
          </c:extLst>
        </c:ser>
        <c:ser>
          <c:idx val="0"/>
          <c:order val="1"/>
          <c:tx>
            <c:strRef>
              <c:f>'1.5'!$C$4</c:f>
              <c:strCache>
                <c:ptCount val="1"/>
                <c:pt idx="0">
                  <c:v>Enseignement général (CITE 34)</c:v>
                </c:pt>
              </c:strCache>
            </c:strRef>
          </c:tx>
          <c:spPr>
            <a:solidFill>
              <a:schemeClr val="accent1">
                <a:lumMod val="20000"/>
                <a:lumOff val="80000"/>
              </a:schemeClr>
            </a:solidFill>
            <a:ln w="6350">
              <a:solidFill>
                <a:schemeClr val="bg1"/>
              </a:solidFill>
            </a:ln>
            <a:effectLst/>
          </c:spPr>
          <c:invertIfNegative val="0"/>
          <c:cat>
            <c:strRef>
              <c:f>'1.5'!$B$5:$B$23</c:f>
              <c:strCache>
                <c:ptCount val="19"/>
                <c:pt idx="0">
                  <c:v>SE</c:v>
                </c:pt>
                <c:pt idx="1">
                  <c:v>ES</c:v>
                </c:pt>
                <c:pt idx="2">
                  <c:v>PT</c:v>
                </c:pt>
                <c:pt idx="3">
                  <c:v>DK</c:v>
                </c:pt>
                <c:pt idx="4">
                  <c:v>LV</c:v>
                </c:pt>
                <c:pt idx="5">
                  <c:v>FR</c:v>
                </c:pt>
                <c:pt idx="6">
                  <c:v>EE</c:v>
                </c:pt>
                <c:pt idx="7">
                  <c:v>DE</c:v>
                </c:pt>
                <c:pt idx="8">
                  <c:v>UE-27</c:v>
                </c:pt>
                <c:pt idx="9">
                  <c:v>HU</c:v>
                </c:pt>
                <c:pt idx="10">
                  <c:v>IT</c:v>
                </c:pt>
                <c:pt idx="11">
                  <c:v>PL</c:v>
                </c:pt>
                <c:pt idx="12">
                  <c:v>BE</c:v>
                </c:pt>
                <c:pt idx="13">
                  <c:v>LU</c:v>
                </c:pt>
                <c:pt idx="14">
                  <c:v>FI</c:v>
                </c:pt>
                <c:pt idx="15">
                  <c:v>SK</c:v>
                </c:pt>
                <c:pt idx="16">
                  <c:v>NL</c:v>
                </c:pt>
                <c:pt idx="17">
                  <c:v>AT</c:v>
                </c:pt>
                <c:pt idx="18">
                  <c:v>SI</c:v>
                </c:pt>
              </c:strCache>
            </c:strRef>
          </c:cat>
          <c:val>
            <c:numRef>
              <c:f>'1.5'!$C$5:$C$23</c:f>
              <c:numCache>
                <c:formatCode>0.0</c:formatCode>
                <c:ptCount val="19"/>
                <c:pt idx="0">
                  <c:v>64.638128640428818</c:v>
                </c:pt>
                <c:pt idx="1">
                  <c:v>61.301423506629561</c:v>
                </c:pt>
                <c:pt idx="2">
                  <c:v>61.195766201240062</c:v>
                </c:pt>
                <c:pt idx="3">
                  <c:v>60.872225903736663</c:v>
                </c:pt>
                <c:pt idx="4">
                  <c:v>59.940874591021576</c:v>
                </c:pt>
                <c:pt idx="5">
                  <c:v>59.899228284836447</c:v>
                </c:pt>
                <c:pt idx="6">
                  <c:v>59.681249999999999</c:v>
                </c:pt>
                <c:pt idx="7">
                  <c:v>52.844359669321086</c:v>
                </c:pt>
                <c:pt idx="8">
                  <c:v>51.272270440217113</c:v>
                </c:pt>
                <c:pt idx="9">
                  <c:v>50.316788788829513</c:v>
                </c:pt>
                <c:pt idx="10">
                  <c:v>48.134543237488487</c:v>
                </c:pt>
                <c:pt idx="11">
                  <c:v>46.249183146606235</c:v>
                </c:pt>
                <c:pt idx="12">
                  <c:v>46.2093465954948</c:v>
                </c:pt>
                <c:pt idx="13">
                  <c:v>39.197166469893737</c:v>
                </c:pt>
                <c:pt idx="14">
                  <c:v>32.735507135279001</c:v>
                </c:pt>
                <c:pt idx="15">
                  <c:v>32.404708272602804</c:v>
                </c:pt>
                <c:pt idx="16">
                  <c:v>31.326951504458538</c:v>
                </c:pt>
                <c:pt idx="17">
                  <c:v>31.084775120670056</c:v>
                </c:pt>
                <c:pt idx="18">
                  <c:v>30.18870075822359</c:v>
                </c:pt>
              </c:numCache>
            </c:numRef>
          </c:val>
          <c:extLst>
            <c:ext xmlns:c16="http://schemas.microsoft.com/office/drawing/2014/chart" uri="{C3380CC4-5D6E-409C-BE32-E72D297353CC}">
              <c16:uniqueId val="{00000001-E0CF-4C7F-B695-3FEFC37648DE}"/>
            </c:ext>
          </c:extLst>
        </c:ser>
        <c:dLbls>
          <c:showLegendKey val="0"/>
          <c:showVal val="0"/>
          <c:showCatName val="0"/>
          <c:showSerName val="0"/>
          <c:showPercent val="0"/>
          <c:showBubbleSize val="0"/>
        </c:dLbls>
        <c:gapWidth val="125"/>
        <c:overlap val="100"/>
        <c:axId val="225920072"/>
        <c:axId val="225919744"/>
      </c:barChart>
      <c:catAx>
        <c:axId val="22592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19744"/>
        <c:crosses val="autoZero"/>
        <c:auto val="1"/>
        <c:lblAlgn val="ctr"/>
        <c:lblOffset val="100"/>
        <c:noMultiLvlLbl val="0"/>
      </c:catAx>
      <c:valAx>
        <c:axId val="22591974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5374950031901257E-2"/>
              <c:y val="2.8121527777777797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20072"/>
        <c:crosses val="autoZero"/>
        <c:crossBetween val="between"/>
      </c:valAx>
      <c:spPr>
        <a:noFill/>
        <a:ln>
          <a:noFill/>
        </a:ln>
        <a:effectLst/>
      </c:spPr>
    </c:plotArea>
    <c:legend>
      <c:legendPos val="b"/>
      <c:layout>
        <c:manualLayout>
          <c:xMode val="edge"/>
          <c:yMode val="edge"/>
          <c:x val="0"/>
          <c:y val="0.93951319444444448"/>
          <c:w val="0.98668498168498164"/>
          <c:h val="6.048680555555555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14814814811E-2"/>
          <c:w val="0.90220341207349086"/>
          <c:h val="0.73367125984251969"/>
        </c:manualLayout>
      </c:layout>
      <c:barChart>
        <c:barDir val="col"/>
        <c:grouping val="clustered"/>
        <c:varyColors val="0"/>
        <c:ser>
          <c:idx val="1"/>
          <c:order val="1"/>
          <c:tx>
            <c:strRef>
              <c:f>'1.5'!$D$101</c:f>
              <c:strCache>
                <c:ptCount val="1"/>
                <c:pt idx="0">
                  <c:v>Taux d'emploi des individus âgés de 20 à 34 ans et diplômés de CITE 35 et 45 </c:v>
                </c:pt>
              </c:strCache>
            </c:strRef>
          </c:tx>
          <c:spPr>
            <a:solidFill>
              <a:schemeClr val="accent1">
                <a:lumMod val="60000"/>
                <a:lumOff val="40000"/>
              </a:schemeClr>
            </a:solidFill>
            <a:ln>
              <a:noFill/>
            </a:ln>
            <a:effectLst/>
          </c:spPr>
          <c:invertIfNegative val="0"/>
          <c:cat>
            <c:strRef>
              <c:f>'1.5'!$B$102:$B$129</c:f>
              <c:strCache>
                <c:ptCount val="28"/>
                <c:pt idx="0">
                  <c:v>RO</c:v>
                </c:pt>
                <c:pt idx="1">
                  <c:v>EL</c:v>
                </c:pt>
                <c:pt idx="2">
                  <c:v>IT</c:v>
                </c:pt>
                <c:pt idx="3">
                  <c:v>BG</c:v>
                </c:pt>
                <c:pt idx="4">
                  <c:v>ES</c:v>
                </c:pt>
                <c:pt idx="5">
                  <c:v>FR</c:v>
                </c:pt>
                <c:pt idx="6">
                  <c:v>LT</c:v>
                </c:pt>
                <c:pt idx="7">
                  <c:v>IE</c:v>
                </c:pt>
                <c:pt idx="8">
                  <c:v>EE</c:v>
                </c:pt>
                <c:pt idx="9">
                  <c:v>LV</c:v>
                </c:pt>
                <c:pt idx="10">
                  <c:v>HR</c:v>
                </c:pt>
                <c:pt idx="11">
                  <c:v>CY</c:v>
                </c:pt>
                <c:pt idx="12">
                  <c:v>SI</c:v>
                </c:pt>
                <c:pt idx="13">
                  <c:v>SK</c:v>
                </c:pt>
                <c:pt idx="14">
                  <c:v>BE</c:v>
                </c:pt>
                <c:pt idx="15">
                  <c:v>UE-27</c:v>
                </c:pt>
                <c:pt idx="16">
                  <c:v>FI</c:v>
                </c:pt>
                <c:pt idx="17">
                  <c:v>PL</c:v>
                </c:pt>
                <c:pt idx="18">
                  <c:v>PT</c:v>
                </c:pt>
                <c:pt idx="19">
                  <c:v>MT</c:v>
                </c:pt>
                <c:pt idx="20">
                  <c:v>CZ</c:v>
                </c:pt>
                <c:pt idx="21">
                  <c:v>AT</c:v>
                </c:pt>
                <c:pt idx="22">
                  <c:v>DK</c:v>
                </c:pt>
                <c:pt idx="23">
                  <c:v>HU</c:v>
                </c:pt>
                <c:pt idx="24">
                  <c:v>SE</c:v>
                </c:pt>
                <c:pt idx="25">
                  <c:v>NL</c:v>
                </c:pt>
                <c:pt idx="26">
                  <c:v>DE</c:v>
                </c:pt>
                <c:pt idx="27">
                  <c:v>LU</c:v>
                </c:pt>
              </c:strCache>
            </c:strRef>
          </c:cat>
          <c:val>
            <c:numRef>
              <c:f>'1.5'!$D$102:$D$129</c:f>
              <c:numCache>
                <c:formatCode>General</c:formatCode>
                <c:ptCount val="28"/>
                <c:pt idx="0">
                  <c:v>57.7</c:v>
                </c:pt>
                <c:pt idx="1">
                  <c:v>59.8</c:v>
                </c:pt>
                <c:pt idx="2" formatCode="0.0">
                  <c:v>60.7</c:v>
                </c:pt>
                <c:pt idx="3" formatCode="0.0">
                  <c:v>64.8</c:v>
                </c:pt>
                <c:pt idx="4">
                  <c:v>65.7</c:v>
                </c:pt>
                <c:pt idx="5">
                  <c:v>68.900000000000006</c:v>
                </c:pt>
                <c:pt idx="6">
                  <c:v>71.599999999999994</c:v>
                </c:pt>
                <c:pt idx="7">
                  <c:v>71.900000000000006</c:v>
                </c:pt>
                <c:pt idx="8" formatCode="0.0">
                  <c:v>75.099999999999994</c:v>
                </c:pt>
                <c:pt idx="9">
                  <c:v>75.2</c:v>
                </c:pt>
                <c:pt idx="10" formatCode="0.0">
                  <c:v>75.900000000000006</c:v>
                </c:pt>
                <c:pt idx="11" formatCode="0.0">
                  <c:v>77.400000000000006</c:v>
                </c:pt>
                <c:pt idx="12">
                  <c:v>77.599999999999994</c:v>
                </c:pt>
                <c:pt idx="13">
                  <c:v>78.7</c:v>
                </c:pt>
                <c:pt idx="14">
                  <c:v>79.599999999999994</c:v>
                </c:pt>
                <c:pt idx="15">
                  <c:v>79.7</c:v>
                </c:pt>
                <c:pt idx="16" formatCode="0.0">
                  <c:v>80.099999999999994</c:v>
                </c:pt>
                <c:pt idx="17">
                  <c:v>82.1</c:v>
                </c:pt>
                <c:pt idx="18" formatCode="0.0">
                  <c:v>83</c:v>
                </c:pt>
                <c:pt idx="19" formatCode="0.0">
                  <c:v>83.5</c:v>
                </c:pt>
                <c:pt idx="20" formatCode="0.0">
                  <c:v>86</c:v>
                </c:pt>
                <c:pt idx="21" formatCode="0.0">
                  <c:v>87.1</c:v>
                </c:pt>
                <c:pt idx="22">
                  <c:v>87.3</c:v>
                </c:pt>
                <c:pt idx="23">
                  <c:v>87.4</c:v>
                </c:pt>
                <c:pt idx="24" formatCode="0.0">
                  <c:v>89</c:v>
                </c:pt>
                <c:pt idx="25">
                  <c:v>92.8</c:v>
                </c:pt>
                <c:pt idx="26">
                  <c:v>93.3</c:v>
                </c:pt>
                <c:pt idx="27">
                  <c:v>93.9</c:v>
                </c:pt>
              </c:numCache>
            </c:numRef>
          </c:val>
          <c:extLst>
            <c:ext xmlns:c16="http://schemas.microsoft.com/office/drawing/2014/chart" uri="{C3380CC4-5D6E-409C-BE32-E72D297353CC}">
              <c16:uniqueId val="{00000000-4A99-4B59-BBCA-195948849D4E}"/>
            </c:ext>
          </c:extLst>
        </c:ser>
        <c:dLbls>
          <c:showLegendKey val="0"/>
          <c:showVal val="0"/>
          <c:showCatName val="0"/>
          <c:showSerName val="0"/>
          <c:showPercent val="0"/>
          <c:showBubbleSize val="0"/>
        </c:dLbls>
        <c:gapWidth val="150"/>
        <c:axId val="700739104"/>
        <c:axId val="700740416"/>
      </c:barChart>
      <c:lineChart>
        <c:grouping val="standard"/>
        <c:varyColors val="0"/>
        <c:ser>
          <c:idx val="0"/>
          <c:order val="0"/>
          <c:tx>
            <c:strRef>
              <c:f>'1.5'!$C$101</c:f>
              <c:strCache>
                <c:ptCount val="1"/>
                <c:pt idx="0">
                  <c:v>Taux d'emploi dans la population totale des individus âgés de 20 à 34 ans</c:v>
                </c:pt>
              </c:strCache>
            </c:strRef>
          </c:tx>
          <c:spPr>
            <a:ln w="28575" cap="rnd">
              <a:noFill/>
              <a:round/>
            </a:ln>
            <a:effectLst/>
          </c:spPr>
          <c:marker>
            <c:symbol val="diamond"/>
            <c:size val="6"/>
            <c:spPr>
              <a:solidFill>
                <a:schemeClr val="accent4"/>
              </a:solidFill>
              <a:ln w="6350">
                <a:solidFill>
                  <a:schemeClr val="bg1"/>
                </a:solidFill>
              </a:ln>
              <a:effectLst/>
            </c:spPr>
          </c:marker>
          <c:cat>
            <c:strRef>
              <c:f>'1.5'!$B$102:$B$129</c:f>
              <c:strCache>
                <c:ptCount val="28"/>
                <c:pt idx="0">
                  <c:v>RO</c:v>
                </c:pt>
                <c:pt idx="1">
                  <c:v>EL</c:v>
                </c:pt>
                <c:pt idx="2">
                  <c:v>IT</c:v>
                </c:pt>
                <c:pt idx="3">
                  <c:v>BG</c:v>
                </c:pt>
                <c:pt idx="4">
                  <c:v>ES</c:v>
                </c:pt>
                <c:pt idx="5">
                  <c:v>FR</c:v>
                </c:pt>
                <c:pt idx="6">
                  <c:v>LT</c:v>
                </c:pt>
                <c:pt idx="7">
                  <c:v>IE</c:v>
                </c:pt>
                <c:pt idx="8">
                  <c:v>EE</c:v>
                </c:pt>
                <c:pt idx="9">
                  <c:v>LV</c:v>
                </c:pt>
                <c:pt idx="10">
                  <c:v>HR</c:v>
                </c:pt>
                <c:pt idx="11">
                  <c:v>CY</c:v>
                </c:pt>
                <c:pt idx="12">
                  <c:v>SI</c:v>
                </c:pt>
                <c:pt idx="13">
                  <c:v>SK</c:v>
                </c:pt>
                <c:pt idx="14">
                  <c:v>BE</c:v>
                </c:pt>
                <c:pt idx="15">
                  <c:v>UE-27</c:v>
                </c:pt>
                <c:pt idx="16">
                  <c:v>FI</c:v>
                </c:pt>
                <c:pt idx="17">
                  <c:v>PL</c:v>
                </c:pt>
                <c:pt idx="18">
                  <c:v>PT</c:v>
                </c:pt>
                <c:pt idx="19">
                  <c:v>MT</c:v>
                </c:pt>
                <c:pt idx="20">
                  <c:v>CZ</c:v>
                </c:pt>
                <c:pt idx="21">
                  <c:v>AT</c:v>
                </c:pt>
                <c:pt idx="22">
                  <c:v>DK</c:v>
                </c:pt>
                <c:pt idx="23">
                  <c:v>HU</c:v>
                </c:pt>
                <c:pt idx="24">
                  <c:v>SE</c:v>
                </c:pt>
                <c:pt idx="25">
                  <c:v>NL</c:v>
                </c:pt>
                <c:pt idx="26">
                  <c:v>DE</c:v>
                </c:pt>
                <c:pt idx="27">
                  <c:v>LU</c:v>
                </c:pt>
              </c:strCache>
            </c:strRef>
          </c:cat>
          <c:val>
            <c:numRef>
              <c:f>'1.5'!$C$102:$C$129</c:f>
              <c:numCache>
                <c:formatCode>General</c:formatCode>
                <c:ptCount val="28"/>
                <c:pt idx="0">
                  <c:v>69.599999999999994</c:v>
                </c:pt>
                <c:pt idx="1">
                  <c:v>66.099999999999994</c:v>
                </c:pt>
                <c:pt idx="2" formatCode="0.0">
                  <c:v>65</c:v>
                </c:pt>
                <c:pt idx="3">
                  <c:v>78.599999999999994</c:v>
                </c:pt>
                <c:pt idx="4" formatCode="0.0">
                  <c:v>76.7</c:v>
                </c:pt>
                <c:pt idx="5" formatCode="0.0">
                  <c:v>78</c:v>
                </c:pt>
                <c:pt idx="6">
                  <c:v>82.8</c:v>
                </c:pt>
                <c:pt idx="7" formatCode="0.0">
                  <c:v>87</c:v>
                </c:pt>
                <c:pt idx="8" formatCode="0.0">
                  <c:v>76</c:v>
                </c:pt>
                <c:pt idx="9">
                  <c:v>84.7</c:v>
                </c:pt>
                <c:pt idx="10">
                  <c:v>78.5</c:v>
                </c:pt>
                <c:pt idx="11">
                  <c:v>81.3</c:v>
                </c:pt>
                <c:pt idx="12">
                  <c:v>83.7</c:v>
                </c:pt>
                <c:pt idx="13">
                  <c:v>83.8</c:v>
                </c:pt>
                <c:pt idx="14" formatCode="0.0">
                  <c:v>80.900000000000006</c:v>
                </c:pt>
                <c:pt idx="15">
                  <c:v>81.5</c:v>
                </c:pt>
                <c:pt idx="16">
                  <c:v>83.5</c:v>
                </c:pt>
                <c:pt idx="17" formatCode="0.0">
                  <c:v>83.9</c:v>
                </c:pt>
                <c:pt idx="18">
                  <c:v>79.900000000000006</c:v>
                </c:pt>
                <c:pt idx="19">
                  <c:v>90.6</c:v>
                </c:pt>
                <c:pt idx="20" formatCode="0.0">
                  <c:v>82</c:v>
                </c:pt>
                <c:pt idx="21">
                  <c:v>87.6</c:v>
                </c:pt>
                <c:pt idx="22">
                  <c:v>84.3</c:v>
                </c:pt>
                <c:pt idx="23" formatCode="0.0">
                  <c:v>88.2</c:v>
                </c:pt>
                <c:pt idx="24" formatCode="0.0">
                  <c:v>88</c:v>
                </c:pt>
                <c:pt idx="25">
                  <c:v>91.3</c:v>
                </c:pt>
                <c:pt idx="26">
                  <c:v>90.4</c:v>
                </c:pt>
                <c:pt idx="27">
                  <c:v>92.6</c:v>
                </c:pt>
              </c:numCache>
            </c:numRef>
          </c:val>
          <c:smooth val="0"/>
          <c:extLst>
            <c:ext xmlns:c16="http://schemas.microsoft.com/office/drawing/2014/chart" uri="{C3380CC4-5D6E-409C-BE32-E72D297353CC}">
              <c16:uniqueId val="{00000001-4A99-4B59-BBCA-195948849D4E}"/>
            </c:ext>
          </c:extLst>
        </c:ser>
        <c:dLbls>
          <c:showLegendKey val="0"/>
          <c:showVal val="0"/>
          <c:showCatName val="0"/>
          <c:showSerName val="0"/>
          <c:showPercent val="0"/>
          <c:showBubbleSize val="0"/>
        </c:dLbls>
        <c:marker val="1"/>
        <c:smooth val="0"/>
        <c:axId val="700739104"/>
        <c:axId val="700740416"/>
      </c:lineChart>
      <c:catAx>
        <c:axId val="7007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700740416"/>
        <c:crosses val="autoZero"/>
        <c:auto val="1"/>
        <c:lblAlgn val="ctr"/>
        <c:lblOffset val="100"/>
        <c:noMultiLvlLbl val="0"/>
      </c:catAx>
      <c:valAx>
        <c:axId val="7007404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6.9444444444444448E-2"/>
              <c:y val="1.4187809857101206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700739104"/>
        <c:crosses val="autoZero"/>
        <c:crossBetween val="between"/>
      </c:valAx>
      <c:spPr>
        <a:noFill/>
        <a:ln>
          <a:noFill/>
        </a:ln>
        <a:effectLst/>
      </c:spPr>
    </c:plotArea>
    <c:legend>
      <c:legendPos val="b"/>
      <c:layout>
        <c:manualLayout>
          <c:xMode val="edge"/>
          <c:yMode val="edge"/>
          <c:x val="8.0912510936132984E-2"/>
          <c:y val="0.87044619422572178"/>
          <c:w val="0.83261920384951882"/>
          <c:h val="0.1202945465150189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5.9420694850038432E-2"/>
          <c:y val="2.6666661576394832E-2"/>
          <c:w val="0.91462858209719577"/>
          <c:h val="0.90270409874414725"/>
        </c:manualLayout>
      </c:layout>
      <c:barChart>
        <c:barDir val="bar"/>
        <c:grouping val="stacked"/>
        <c:varyColors val="0"/>
        <c:ser>
          <c:idx val="2"/>
          <c:order val="0"/>
          <c:tx>
            <c:strRef>
              <c:f>'1.2'!$C$4</c:f>
              <c:strCache>
                <c:ptCount val="1"/>
                <c:pt idx="0">
                  <c:v>Âge obligatoire d'entrée dans le sco</c:v>
                </c:pt>
              </c:strCache>
            </c:strRef>
          </c:tx>
          <c:spPr>
            <a:noFill/>
            <a:ln>
              <a:no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'1.2'!$C$5:$C$31</c:f>
              <c:numCache>
                <c:formatCode>General</c:formatCode>
                <c:ptCount val="27"/>
                <c:pt idx="0">
                  <c:v>7</c:v>
                </c:pt>
                <c:pt idx="1">
                  <c:v>7</c:v>
                </c:pt>
                <c:pt idx="2">
                  <c:v>6</c:v>
                </c:pt>
                <c:pt idx="3">
                  <c:v>6</c:v>
                </c:pt>
                <c:pt idx="4">
                  <c:v>6</c:v>
                </c:pt>
                <c:pt idx="5">
                  <c:v>6</c:v>
                </c:pt>
                <c:pt idx="6">
                  <c:v>6</c:v>
                </c:pt>
                <c:pt idx="7">
                  <c:v>6</c:v>
                </c:pt>
                <c:pt idx="8">
                  <c:v>6</c:v>
                </c:pt>
                <c:pt idx="9">
                  <c:v>6</c:v>
                </c:pt>
                <c:pt idx="10">
                  <c:v>6</c:v>
                </c:pt>
                <c:pt idx="11">
                  <c:v>6</c:v>
                </c:pt>
                <c:pt idx="12">
                  <c:v>6</c:v>
                </c:pt>
                <c:pt idx="13">
                  <c:v>5</c:v>
                </c:pt>
                <c:pt idx="14">
                  <c:v>5</c:v>
                </c:pt>
                <c:pt idx="15">
                  <c:v>5</c:v>
                </c:pt>
                <c:pt idx="16">
                  <c:v>5</c:v>
                </c:pt>
                <c:pt idx="17">
                  <c:v>5</c:v>
                </c:pt>
                <c:pt idx="18">
                  <c:v>5</c:v>
                </c:pt>
                <c:pt idx="19">
                  <c:v>5</c:v>
                </c:pt>
                <c:pt idx="20">
                  <c:v>5</c:v>
                </c:pt>
                <c:pt idx="21">
                  <c:v>5</c:v>
                </c:pt>
                <c:pt idx="22">
                  <c:v>5</c:v>
                </c:pt>
                <c:pt idx="23">
                  <c:v>4</c:v>
                </c:pt>
                <c:pt idx="24">
                  <c:v>4</c:v>
                </c:pt>
                <c:pt idx="25">
                  <c:v>3</c:v>
                </c:pt>
                <c:pt idx="26">
                  <c:v>3</c:v>
                </c:pt>
              </c:numCache>
            </c:numRef>
          </c:val>
          <c:extLst>
            <c:ext xmlns:c16="http://schemas.microsoft.com/office/drawing/2014/chart" uri="{C3380CC4-5D6E-409C-BE32-E72D297353CC}">
              <c16:uniqueId val="{00000000-2DA4-4718-9532-004FFD6EEE49}"/>
            </c:ext>
          </c:extLst>
        </c:ser>
        <c:ser>
          <c:idx val="0"/>
          <c:order val="1"/>
          <c:tx>
            <c:strRef>
              <c:f>'1.2'!$D$4</c:f>
              <c:strCache>
                <c:ptCount val="1"/>
                <c:pt idx="0">
                  <c:v>CITE 0</c:v>
                </c:pt>
              </c:strCache>
            </c:strRef>
          </c:tx>
          <c:spPr>
            <a:solidFill>
              <a:schemeClr val="accent1">
                <a:lumMod val="75000"/>
              </a:schemeClr>
            </a:solidFill>
            <a:ln w="6350">
              <a:solidFill>
                <a:schemeClr val="bg1"/>
              </a:solidFill>
            </a:ln>
          </c:spPr>
          <c:invertIfNegative val="0"/>
          <c:dPt>
            <c:idx val="2"/>
            <c:invertIfNegative val="0"/>
            <c:bubble3D val="0"/>
            <c:extLst>
              <c:ext xmlns:c16="http://schemas.microsoft.com/office/drawing/2014/chart" uri="{C3380CC4-5D6E-409C-BE32-E72D297353CC}">
                <c16:uniqueId val="{00000001-2DA4-4718-9532-004FFD6EEE49}"/>
              </c:ext>
            </c:extLst>
          </c:dPt>
          <c:dPt>
            <c:idx val="10"/>
            <c:invertIfNegative val="0"/>
            <c:bubble3D val="0"/>
            <c:extLst>
              <c:ext xmlns:c16="http://schemas.microsoft.com/office/drawing/2014/chart" uri="{C3380CC4-5D6E-409C-BE32-E72D297353CC}">
                <c16:uniqueId val="{00000002-2DA4-4718-9532-004FFD6EEE49}"/>
              </c:ext>
            </c:extLst>
          </c:dPt>
          <c:dPt>
            <c:idx val="11"/>
            <c:invertIfNegative val="0"/>
            <c:bubble3D val="0"/>
            <c:extLst>
              <c:ext xmlns:c16="http://schemas.microsoft.com/office/drawing/2014/chart" uri="{C3380CC4-5D6E-409C-BE32-E72D297353CC}">
                <c16:uniqueId val="{00000003-2DA4-4718-9532-004FFD6EEE49}"/>
              </c:ext>
            </c:extLst>
          </c:dPt>
          <c:dPt>
            <c:idx val="12"/>
            <c:invertIfNegative val="0"/>
            <c:bubble3D val="0"/>
            <c:extLst>
              <c:ext xmlns:c16="http://schemas.microsoft.com/office/drawing/2014/chart" uri="{C3380CC4-5D6E-409C-BE32-E72D297353CC}">
                <c16:uniqueId val="{00000004-2DA4-4718-9532-004FFD6EEE49}"/>
              </c:ext>
            </c:extLst>
          </c:dPt>
          <c:dPt>
            <c:idx val="13"/>
            <c:invertIfNegative val="0"/>
            <c:bubble3D val="0"/>
            <c:extLst>
              <c:ext xmlns:c16="http://schemas.microsoft.com/office/drawing/2014/chart" uri="{C3380CC4-5D6E-409C-BE32-E72D297353CC}">
                <c16:uniqueId val="{00000005-2DA4-4718-9532-004FFD6EEE49}"/>
              </c:ext>
            </c:extLst>
          </c:dPt>
          <c:dPt>
            <c:idx val="14"/>
            <c:invertIfNegative val="0"/>
            <c:bubble3D val="0"/>
            <c:extLst>
              <c:ext xmlns:c16="http://schemas.microsoft.com/office/drawing/2014/chart" uri="{C3380CC4-5D6E-409C-BE32-E72D297353CC}">
                <c16:uniqueId val="{00000006-2DA4-4718-9532-004FFD6EEE49}"/>
              </c:ext>
            </c:extLst>
          </c:dPt>
          <c:dPt>
            <c:idx val="15"/>
            <c:invertIfNegative val="0"/>
            <c:bubble3D val="0"/>
            <c:extLst>
              <c:ext xmlns:c16="http://schemas.microsoft.com/office/drawing/2014/chart" uri="{C3380CC4-5D6E-409C-BE32-E72D297353CC}">
                <c16:uniqueId val="{00000007-2DA4-4718-9532-004FFD6EEE49}"/>
              </c:ext>
            </c:extLst>
          </c:dPt>
          <c:dPt>
            <c:idx val="16"/>
            <c:invertIfNegative val="0"/>
            <c:bubble3D val="0"/>
            <c:extLst>
              <c:ext xmlns:c16="http://schemas.microsoft.com/office/drawing/2014/chart" uri="{C3380CC4-5D6E-409C-BE32-E72D297353CC}">
                <c16:uniqueId val="{00000008-2DA4-4718-9532-004FFD6EEE49}"/>
              </c:ext>
            </c:extLst>
          </c:dPt>
          <c:dPt>
            <c:idx val="17"/>
            <c:invertIfNegative val="0"/>
            <c:bubble3D val="0"/>
            <c:extLst>
              <c:ext xmlns:c16="http://schemas.microsoft.com/office/drawing/2014/chart" uri="{C3380CC4-5D6E-409C-BE32-E72D297353CC}">
                <c16:uniqueId val="{00000009-2DA4-4718-9532-004FFD6EEE49}"/>
              </c:ext>
            </c:extLst>
          </c:dPt>
          <c:dPt>
            <c:idx val="18"/>
            <c:invertIfNegative val="0"/>
            <c:bubble3D val="0"/>
            <c:extLst>
              <c:ext xmlns:c16="http://schemas.microsoft.com/office/drawing/2014/chart" uri="{C3380CC4-5D6E-409C-BE32-E72D297353CC}">
                <c16:uniqueId val="{0000000A-2DA4-4718-9532-004FFD6EEE49}"/>
              </c:ext>
            </c:extLst>
          </c:dPt>
          <c:dPt>
            <c:idx val="20"/>
            <c:invertIfNegative val="0"/>
            <c:bubble3D val="0"/>
            <c:extLst>
              <c:ext xmlns:c16="http://schemas.microsoft.com/office/drawing/2014/chart" uri="{C3380CC4-5D6E-409C-BE32-E72D297353CC}">
                <c16:uniqueId val="{0000000B-2DA4-4718-9532-004FFD6EEE49}"/>
              </c:ext>
            </c:extLst>
          </c:dPt>
          <c:dPt>
            <c:idx val="23"/>
            <c:invertIfNegative val="0"/>
            <c:bubble3D val="0"/>
            <c:extLst>
              <c:ext xmlns:c16="http://schemas.microsoft.com/office/drawing/2014/chart" uri="{C3380CC4-5D6E-409C-BE32-E72D297353CC}">
                <c16:uniqueId val="{0000000C-2DA4-4718-9532-004FFD6EEE49}"/>
              </c:ext>
            </c:extLst>
          </c:dPt>
          <c:dPt>
            <c:idx val="24"/>
            <c:invertIfNegative val="0"/>
            <c:bubble3D val="0"/>
            <c:extLst>
              <c:ext xmlns:c16="http://schemas.microsoft.com/office/drawing/2014/chart" uri="{C3380CC4-5D6E-409C-BE32-E72D297353CC}">
                <c16:uniqueId val="{0000000D-2DA4-4718-9532-004FFD6EEE49}"/>
              </c:ext>
            </c:extLst>
          </c:dPt>
          <c:dPt>
            <c:idx val="25"/>
            <c:invertIfNegative val="0"/>
            <c:bubble3D val="0"/>
            <c:extLst>
              <c:ext xmlns:c16="http://schemas.microsoft.com/office/drawing/2014/chart" uri="{C3380CC4-5D6E-409C-BE32-E72D297353CC}">
                <c16:uniqueId val="{0000000E-2DA4-4718-9532-004FFD6EEE49}"/>
              </c:ext>
            </c:extLst>
          </c:dPt>
          <c:dPt>
            <c:idx val="26"/>
            <c:invertIfNegative val="0"/>
            <c:bubble3D val="0"/>
            <c:extLst>
              <c:ext xmlns:c16="http://schemas.microsoft.com/office/drawing/2014/chart" uri="{C3380CC4-5D6E-409C-BE32-E72D297353CC}">
                <c16:uniqueId val="{0000000F-2DA4-4718-9532-004FFD6EEE49}"/>
              </c:ext>
            </c:extLst>
          </c:dPt>
          <c:dPt>
            <c:idx val="27"/>
            <c:invertIfNegative val="0"/>
            <c:bubble3D val="0"/>
            <c:extLst>
              <c:ext xmlns:c16="http://schemas.microsoft.com/office/drawing/2014/chart" uri="{C3380CC4-5D6E-409C-BE32-E72D297353CC}">
                <c16:uniqueId val="{00000010-2DA4-4718-9532-004FFD6EEE49}"/>
              </c:ext>
            </c:extLst>
          </c:dPt>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'1.2'!$D$5:$D$31</c:f>
              <c:numCache>
                <c:formatCode>General</c:formatCode>
                <c:ptCount val="27"/>
                <c:pt idx="0">
                  <c:v>0</c:v>
                </c:pt>
                <c:pt idx="1">
                  <c:v>0</c:v>
                </c:pt>
                <c:pt idx="2">
                  <c:v>0</c:v>
                </c:pt>
                <c:pt idx="3">
                  <c:v>0</c:v>
                </c:pt>
                <c:pt idx="4">
                  <c:v>0</c:v>
                </c:pt>
                <c:pt idx="5">
                  <c:v>0</c:v>
                </c:pt>
                <c:pt idx="6">
                  <c:v>1</c:v>
                </c:pt>
                <c:pt idx="7">
                  <c:v>1</c:v>
                </c:pt>
                <c:pt idx="8">
                  <c:v>0</c:v>
                </c:pt>
                <c:pt idx="9">
                  <c:v>0</c:v>
                </c:pt>
                <c:pt idx="10">
                  <c:v>1</c:v>
                </c:pt>
                <c:pt idx="11">
                  <c:v>1</c:v>
                </c:pt>
                <c:pt idx="12">
                  <c:v>0</c:v>
                </c:pt>
                <c:pt idx="13">
                  <c:v>1</c:v>
                </c:pt>
                <c:pt idx="14">
                  <c:v>1</c:v>
                </c:pt>
                <c:pt idx="15">
                  <c:v>0</c:v>
                </c:pt>
                <c:pt idx="16">
                  <c:v>1</c:v>
                </c:pt>
                <c:pt idx="17">
                  <c:v>2</c:v>
                </c:pt>
                <c:pt idx="18">
                  <c:v>2</c:v>
                </c:pt>
                <c:pt idx="19">
                  <c:v>1</c:v>
                </c:pt>
                <c:pt idx="20">
                  <c:v>1</c:v>
                </c:pt>
                <c:pt idx="21">
                  <c:v>1</c:v>
                </c:pt>
                <c:pt idx="22">
                  <c:v>1</c:v>
                </c:pt>
                <c:pt idx="23">
                  <c:v>2</c:v>
                </c:pt>
                <c:pt idx="24">
                  <c:v>2</c:v>
                </c:pt>
                <c:pt idx="25">
                  <c:v>3</c:v>
                </c:pt>
                <c:pt idx="26">
                  <c:v>3</c:v>
                </c:pt>
              </c:numCache>
            </c:numRef>
          </c:val>
          <c:extLst>
            <c:ext xmlns:c16="http://schemas.microsoft.com/office/drawing/2014/chart" uri="{C3380CC4-5D6E-409C-BE32-E72D297353CC}">
              <c16:uniqueId val="{00000011-2DA4-4718-9532-004FFD6EEE49}"/>
            </c:ext>
          </c:extLst>
        </c:ser>
        <c:ser>
          <c:idx val="1"/>
          <c:order val="2"/>
          <c:tx>
            <c:strRef>
              <c:f>'1.2'!$E$4</c:f>
              <c:strCache>
                <c:ptCount val="1"/>
                <c:pt idx="0">
                  <c:v>CITE 1</c:v>
                </c:pt>
              </c:strCache>
            </c:strRef>
          </c:tx>
          <c:spPr>
            <a:solidFill>
              <a:schemeClr val="accent1"/>
            </a:solidFill>
            <a:ln w="6350">
              <a:solidFill>
                <a:schemeClr val="bg1"/>
              </a:solidFill>
            </a:ln>
          </c:spPr>
          <c:invertIfNegative val="0"/>
          <c:dPt>
            <c:idx val="9"/>
            <c:invertIfNegative val="0"/>
            <c:bubble3D val="0"/>
            <c:extLst>
              <c:ext xmlns:c16="http://schemas.microsoft.com/office/drawing/2014/chart" uri="{C3380CC4-5D6E-409C-BE32-E72D297353CC}">
                <c16:uniqueId val="{00000012-2DA4-4718-9532-004FFD6EEE49}"/>
              </c:ext>
            </c:extLst>
          </c:dPt>
          <c:dPt>
            <c:idx val="20"/>
            <c:invertIfNegative val="0"/>
            <c:bubble3D val="0"/>
            <c:extLst>
              <c:ext xmlns:c16="http://schemas.microsoft.com/office/drawing/2014/chart" uri="{C3380CC4-5D6E-409C-BE32-E72D297353CC}">
                <c16:uniqueId val="{00000013-2DA4-4718-9532-004FFD6EEE49}"/>
              </c:ext>
            </c:extLst>
          </c:dPt>
          <c:dPt>
            <c:idx val="23"/>
            <c:invertIfNegative val="0"/>
            <c:bubble3D val="0"/>
            <c:extLst>
              <c:ext xmlns:c16="http://schemas.microsoft.com/office/drawing/2014/chart" uri="{C3380CC4-5D6E-409C-BE32-E72D297353CC}">
                <c16:uniqueId val="{00000014-2DA4-4718-9532-004FFD6EEE49}"/>
              </c:ext>
            </c:extLst>
          </c:dPt>
          <c:dPt>
            <c:idx val="24"/>
            <c:invertIfNegative val="0"/>
            <c:bubble3D val="0"/>
            <c:extLst>
              <c:ext xmlns:c16="http://schemas.microsoft.com/office/drawing/2014/chart" uri="{C3380CC4-5D6E-409C-BE32-E72D297353CC}">
                <c16:uniqueId val="{00000015-2DA4-4718-9532-004FFD6EEE49}"/>
              </c:ext>
            </c:extLst>
          </c:dPt>
          <c:dPt>
            <c:idx val="25"/>
            <c:invertIfNegative val="0"/>
            <c:bubble3D val="0"/>
            <c:extLst>
              <c:ext xmlns:c16="http://schemas.microsoft.com/office/drawing/2014/chart" uri="{C3380CC4-5D6E-409C-BE32-E72D297353CC}">
                <c16:uniqueId val="{00000016-2DA4-4718-9532-004FFD6EEE49}"/>
              </c:ext>
            </c:extLst>
          </c:dPt>
          <c:dLbls>
            <c:spPr>
              <a:noFill/>
              <a:ln>
                <a:noFill/>
              </a:ln>
              <a:effectLst/>
            </c:spPr>
            <c:txPr>
              <a:bodyPr/>
              <a:lstStyle/>
              <a:p>
                <a:pPr>
                  <a:defRPr b="1">
                    <a:solidFill>
                      <a:schemeClr val="bg1"/>
                    </a:solidFill>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'1.2'!$E$5:$E$31</c:f>
              <c:numCache>
                <c:formatCode>General</c:formatCode>
                <c:ptCount val="27"/>
                <c:pt idx="0">
                  <c:v>4</c:v>
                </c:pt>
                <c:pt idx="1">
                  <c:v>6</c:v>
                </c:pt>
                <c:pt idx="2">
                  <c:v>6</c:v>
                </c:pt>
                <c:pt idx="3">
                  <c:v>6</c:v>
                </c:pt>
                <c:pt idx="4">
                  <c:v>6</c:v>
                </c:pt>
                <c:pt idx="5">
                  <c:v>5</c:v>
                </c:pt>
                <c:pt idx="6">
                  <c:v>6</c:v>
                </c:pt>
                <c:pt idx="7">
                  <c:v>4</c:v>
                </c:pt>
                <c:pt idx="8">
                  <c:v>7</c:v>
                </c:pt>
                <c:pt idx="9">
                  <c:v>6</c:v>
                </c:pt>
                <c:pt idx="10">
                  <c:v>4</c:v>
                </c:pt>
                <c:pt idx="11">
                  <c:v>6</c:v>
                </c:pt>
                <c:pt idx="12">
                  <c:v>4</c:v>
                </c:pt>
                <c:pt idx="13">
                  <c:v>5</c:v>
                </c:pt>
                <c:pt idx="14">
                  <c:v>6</c:v>
                </c:pt>
                <c:pt idx="15">
                  <c:v>6</c:v>
                </c:pt>
                <c:pt idx="16">
                  <c:v>4</c:v>
                </c:pt>
                <c:pt idx="17">
                  <c:v>6</c:v>
                </c:pt>
                <c:pt idx="18">
                  <c:v>4</c:v>
                </c:pt>
                <c:pt idx="19">
                  <c:v>5</c:v>
                </c:pt>
                <c:pt idx="20">
                  <c:v>6</c:v>
                </c:pt>
                <c:pt idx="21">
                  <c:v>6</c:v>
                </c:pt>
                <c:pt idx="22">
                  <c:v>4</c:v>
                </c:pt>
                <c:pt idx="23">
                  <c:v>6</c:v>
                </c:pt>
                <c:pt idx="24">
                  <c:v>6</c:v>
                </c:pt>
                <c:pt idx="25">
                  <c:v>4</c:v>
                </c:pt>
                <c:pt idx="26">
                  <c:v>5</c:v>
                </c:pt>
              </c:numCache>
            </c:numRef>
          </c:val>
          <c:extLst>
            <c:ext xmlns:c16="http://schemas.microsoft.com/office/drawing/2014/chart" uri="{C3380CC4-5D6E-409C-BE32-E72D297353CC}">
              <c16:uniqueId val="{00000017-2DA4-4718-9532-004FFD6EEE49}"/>
            </c:ext>
          </c:extLst>
        </c:ser>
        <c:ser>
          <c:idx val="3"/>
          <c:order val="3"/>
          <c:tx>
            <c:strRef>
              <c:f>'1.2'!$F$4</c:f>
              <c:strCache>
                <c:ptCount val="1"/>
                <c:pt idx="0">
                  <c:v>CITE 2</c:v>
                </c:pt>
              </c:strCache>
            </c:strRef>
          </c:tx>
          <c:spPr>
            <a:solidFill>
              <a:schemeClr val="accent1">
                <a:lumMod val="60000"/>
                <a:lumOff val="4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'1.2'!$F$5:$F$31</c:f>
              <c:numCache>
                <c:formatCode>General</c:formatCode>
                <c:ptCount val="27"/>
                <c:pt idx="0">
                  <c:v>4</c:v>
                </c:pt>
                <c:pt idx="1">
                  <c:v>3</c:v>
                </c:pt>
                <c:pt idx="2">
                  <c:v>3</c:v>
                </c:pt>
                <c:pt idx="3">
                  <c:v>3</c:v>
                </c:pt>
                <c:pt idx="4">
                  <c:v>3</c:v>
                </c:pt>
                <c:pt idx="5">
                  <c:v>3</c:v>
                </c:pt>
                <c:pt idx="6">
                  <c:v>3</c:v>
                </c:pt>
                <c:pt idx="7">
                  <c:v>5</c:v>
                </c:pt>
                <c:pt idx="8">
                  <c:v>3</c:v>
                </c:pt>
                <c:pt idx="9">
                  <c:v>3</c:v>
                </c:pt>
                <c:pt idx="10">
                  <c:v>4</c:v>
                </c:pt>
                <c:pt idx="11">
                  <c:v>3</c:v>
                </c:pt>
                <c:pt idx="12">
                  <c:v>5</c:v>
                </c:pt>
                <c:pt idx="13">
                  <c:v>4</c:v>
                </c:pt>
                <c:pt idx="14">
                  <c:v>4</c:v>
                </c:pt>
                <c:pt idx="15">
                  <c:v>3</c:v>
                </c:pt>
                <c:pt idx="16">
                  <c:v>5</c:v>
                </c:pt>
                <c:pt idx="17">
                  <c:v>3</c:v>
                </c:pt>
                <c:pt idx="18">
                  <c:v>3</c:v>
                </c:pt>
                <c:pt idx="19">
                  <c:v>4</c:v>
                </c:pt>
                <c:pt idx="20">
                  <c:v>2</c:v>
                </c:pt>
                <c:pt idx="21">
                  <c:v>3</c:v>
                </c:pt>
                <c:pt idx="22">
                  <c:v>4</c:v>
                </c:pt>
                <c:pt idx="23">
                  <c:v>3</c:v>
                </c:pt>
                <c:pt idx="24">
                  <c:v>3</c:v>
                </c:pt>
                <c:pt idx="25">
                  <c:v>4</c:v>
                </c:pt>
                <c:pt idx="26">
                  <c:v>4</c:v>
                </c:pt>
              </c:numCache>
            </c:numRef>
          </c:val>
          <c:extLst>
            <c:ext xmlns:c16="http://schemas.microsoft.com/office/drawing/2014/chart" uri="{C3380CC4-5D6E-409C-BE32-E72D297353CC}">
              <c16:uniqueId val="{00000018-2DA4-4718-9532-004FFD6EEE49}"/>
            </c:ext>
          </c:extLst>
        </c:ser>
        <c:ser>
          <c:idx val="4"/>
          <c:order val="4"/>
          <c:tx>
            <c:strRef>
              <c:f>'1.2'!$G$4</c:f>
              <c:strCache>
                <c:ptCount val="1"/>
                <c:pt idx="0">
                  <c:v>CITE 3</c:v>
                </c:pt>
              </c:strCache>
            </c:strRef>
          </c:tx>
          <c:spPr>
            <a:solidFill>
              <a:schemeClr val="accent1">
                <a:lumMod val="20000"/>
                <a:lumOff val="8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'1.2'!$G$5:$G$31</c:f>
              <c:numCache>
                <c:formatCode>General</c:formatCode>
                <c:ptCount val="27"/>
                <c:pt idx="0">
                  <c:v>0</c:v>
                </c:pt>
                <c:pt idx="1">
                  <c:v>0</c:v>
                </c:pt>
                <c:pt idx="2">
                  <c:v>0</c:v>
                </c:pt>
                <c:pt idx="3">
                  <c:v>1</c:v>
                </c:pt>
                <c:pt idx="4">
                  <c:v>1</c:v>
                </c:pt>
                <c:pt idx="5">
                  <c:v>2</c:v>
                </c:pt>
                <c:pt idx="6">
                  <c:v>0</c:v>
                </c:pt>
                <c:pt idx="7">
                  <c:v>0</c:v>
                </c:pt>
                <c:pt idx="8">
                  <c:v>0</c:v>
                </c:pt>
                <c:pt idx="9">
                  <c:v>3</c:v>
                </c:pt>
                <c:pt idx="10">
                  <c:v>0</c:v>
                </c:pt>
                <c:pt idx="11">
                  <c:v>2</c:v>
                </c:pt>
                <c:pt idx="12">
                  <c:v>4</c:v>
                </c:pt>
                <c:pt idx="13">
                  <c:v>0</c:v>
                </c:pt>
                <c:pt idx="14">
                  <c:v>0</c:v>
                </c:pt>
                <c:pt idx="15">
                  <c:v>2</c:v>
                </c:pt>
                <c:pt idx="16">
                  <c:v>1</c:v>
                </c:pt>
                <c:pt idx="17">
                  <c:v>0</c:v>
                </c:pt>
                <c:pt idx="18">
                  <c:v>2</c:v>
                </c:pt>
                <c:pt idx="19">
                  <c:v>3</c:v>
                </c:pt>
                <c:pt idx="20">
                  <c:v>4</c:v>
                </c:pt>
                <c:pt idx="21">
                  <c:v>1</c:v>
                </c:pt>
                <c:pt idx="22">
                  <c:v>1</c:v>
                </c:pt>
                <c:pt idx="23">
                  <c:v>0</c:v>
                </c:pt>
                <c:pt idx="24">
                  <c:v>1</c:v>
                </c:pt>
                <c:pt idx="25">
                  <c:v>2</c:v>
                </c:pt>
                <c:pt idx="26">
                  <c:v>1</c:v>
                </c:pt>
              </c:numCache>
            </c:numRef>
          </c:val>
          <c:extLst>
            <c:ext xmlns:c16="http://schemas.microsoft.com/office/drawing/2014/chart" uri="{C3380CC4-5D6E-409C-BE32-E72D297353CC}">
              <c16:uniqueId val="{00000019-2DA4-4718-9532-004FFD6EEE49}"/>
            </c:ext>
          </c:extLst>
        </c:ser>
        <c:ser>
          <c:idx val="5"/>
          <c:order val="5"/>
          <c:tx>
            <c:strRef>
              <c:f>'1.2'!$H$4</c:f>
              <c:strCache>
                <c:ptCount val="1"/>
                <c:pt idx="0">
                  <c:v>Obligation de formation</c:v>
                </c:pt>
              </c:strCache>
            </c:strRef>
          </c:tx>
          <c:spPr>
            <a:solidFill>
              <a:schemeClr val="accent4">
                <a:lumMod val="60000"/>
                <a:lumOff val="4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'1.2'!$H$5:$H$31</c:f>
              <c:numCache>
                <c:formatCode>General</c:formatCode>
                <c:ptCount val="27"/>
                <c:pt idx="0">
                  <c:v>0</c:v>
                </c:pt>
                <c:pt idx="1">
                  <c:v>0</c:v>
                </c:pt>
                <c:pt idx="2">
                  <c:v>0</c:v>
                </c:pt>
                <c:pt idx="3">
                  <c:v>0</c:v>
                </c:pt>
                <c:pt idx="4">
                  <c:v>0</c:v>
                </c:pt>
                <c:pt idx="5">
                  <c:v>0</c:v>
                </c:pt>
                <c:pt idx="6">
                  <c:v>0</c:v>
                </c:pt>
                <c:pt idx="7">
                  <c:v>0</c:v>
                </c:pt>
                <c:pt idx="8">
                  <c:v>0</c:v>
                </c:pt>
                <c:pt idx="9">
                  <c:v>0</c:v>
                </c:pt>
                <c:pt idx="10">
                  <c:v>3</c:v>
                </c:pt>
                <c:pt idx="11">
                  <c:v>0</c:v>
                </c:pt>
                <c:pt idx="12">
                  <c:v>0</c:v>
                </c:pt>
                <c:pt idx="13">
                  <c:v>0</c:v>
                </c:pt>
                <c:pt idx="14">
                  <c:v>0</c:v>
                </c:pt>
                <c:pt idx="15">
                  <c:v>0</c:v>
                </c:pt>
                <c:pt idx="16">
                  <c:v>0</c:v>
                </c:pt>
                <c:pt idx="17">
                  <c:v>0</c:v>
                </c:pt>
                <c:pt idx="18">
                  <c:v>0</c:v>
                </c:pt>
                <c:pt idx="19">
                  <c:v>0</c:v>
                </c:pt>
                <c:pt idx="20">
                  <c:v>0</c:v>
                </c:pt>
                <c:pt idx="21">
                  <c:v>2</c:v>
                </c:pt>
                <c:pt idx="22">
                  <c:v>3</c:v>
                </c:pt>
                <c:pt idx="23">
                  <c:v>0</c:v>
                </c:pt>
                <c:pt idx="24">
                  <c:v>0</c:v>
                </c:pt>
                <c:pt idx="25">
                  <c:v>0</c:v>
                </c:pt>
                <c:pt idx="26">
                  <c:v>2</c:v>
                </c:pt>
              </c:numCache>
            </c:numRef>
          </c:val>
          <c:extLst>
            <c:ext xmlns:c16="http://schemas.microsoft.com/office/drawing/2014/chart" uri="{C3380CC4-5D6E-409C-BE32-E72D297353CC}">
              <c16:uniqueId val="{0000001A-2DA4-4718-9532-004FFD6EEE49}"/>
            </c:ext>
          </c:extLst>
        </c:ser>
        <c:dLbls>
          <c:showLegendKey val="0"/>
          <c:showVal val="0"/>
          <c:showCatName val="0"/>
          <c:showSerName val="0"/>
          <c:showPercent val="0"/>
          <c:showBubbleSize val="0"/>
        </c:dLbls>
        <c:gapWidth val="55"/>
        <c:overlap val="100"/>
        <c:axId val="132007424"/>
        <c:axId val="132008960"/>
      </c:barChart>
      <c:catAx>
        <c:axId val="132007424"/>
        <c:scaling>
          <c:orientation val="minMax"/>
        </c:scaling>
        <c:delete val="0"/>
        <c:axPos val="l"/>
        <c:numFmt formatCode="General" sourceLinked="1"/>
        <c:majorTickMark val="none"/>
        <c:minorTickMark val="none"/>
        <c:tickLblPos val="nextTo"/>
        <c:crossAx val="132008960"/>
        <c:crosses val="autoZero"/>
        <c:auto val="1"/>
        <c:lblAlgn val="ctr"/>
        <c:lblOffset val="100"/>
        <c:noMultiLvlLbl val="0"/>
      </c:catAx>
      <c:valAx>
        <c:axId val="132008960"/>
        <c:scaling>
          <c:orientation val="minMax"/>
          <c:max val="20"/>
        </c:scaling>
        <c:delete val="0"/>
        <c:axPos val="b"/>
        <c:majorGridlines>
          <c:spPr>
            <a:ln w="6350">
              <a:solidFill>
                <a:schemeClr val="bg1">
                  <a:lumMod val="85000"/>
                  <a:alpha val="20000"/>
                </a:schemeClr>
              </a:solidFill>
            </a:ln>
          </c:spPr>
        </c:majorGridlines>
        <c:title>
          <c:tx>
            <c:rich>
              <a:bodyPr/>
              <a:lstStyle/>
              <a:p>
                <a:pPr>
                  <a:defRPr/>
                </a:pPr>
                <a:r>
                  <a:rPr lang="fr-FR"/>
                  <a:t>Âge de l'élève</a:t>
                </a:r>
              </a:p>
            </c:rich>
          </c:tx>
          <c:layout>
            <c:manualLayout>
              <c:xMode val="edge"/>
              <c:yMode val="edge"/>
              <c:x val="0.91715141953393953"/>
              <c:y val="0.97041203141741228"/>
            </c:manualLayout>
          </c:layout>
          <c:overlay val="0"/>
        </c:title>
        <c:numFmt formatCode="General" sourceLinked="1"/>
        <c:majorTickMark val="none"/>
        <c:minorTickMark val="none"/>
        <c:tickLblPos val="nextTo"/>
        <c:crossAx val="132007424"/>
        <c:crosses val="autoZero"/>
        <c:crossBetween val="between"/>
        <c:majorUnit val="1"/>
      </c:valAx>
      <c:spPr>
        <a:noFill/>
      </c:spPr>
    </c:plotArea>
    <c:legend>
      <c:legendPos val="b"/>
      <c:legendEntry>
        <c:idx val="0"/>
        <c:delete val="1"/>
      </c:legendEntry>
      <c:layout>
        <c:manualLayout>
          <c:xMode val="edge"/>
          <c:yMode val="edge"/>
          <c:x val="0.37084459385895086"/>
          <c:y val="0.97070817569812429"/>
          <c:w val="0.27140134973075547"/>
          <c:h val="2.9291824301875699E-2"/>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50603864734292E-2"/>
          <c:y val="4.8506944444444443E-2"/>
          <c:w val="0.92565942028985493"/>
          <c:h val="0.81887777777777782"/>
        </c:manualLayout>
      </c:layout>
      <c:barChart>
        <c:barDir val="col"/>
        <c:grouping val="clustered"/>
        <c:varyColors val="0"/>
        <c:ser>
          <c:idx val="0"/>
          <c:order val="0"/>
          <c:tx>
            <c:strRef>
              <c:f>'1.2'!$C$74</c:f>
              <c:strCache>
                <c:ptCount val="1"/>
                <c:pt idx="0">
                  <c:v>CITE 1</c:v>
                </c:pt>
              </c:strCache>
            </c:strRef>
          </c:tx>
          <c:spPr>
            <a:solidFill>
              <a:schemeClr val="accent1">
                <a:lumMod val="60000"/>
                <a:lumOff val="40000"/>
              </a:schemeClr>
            </a:solidFill>
            <a:ln>
              <a:noFill/>
            </a:ln>
            <a:effectLst/>
          </c:spPr>
          <c:invertIfNegative val="0"/>
          <c:cat>
            <c:strRef>
              <c:f>'1.2'!$B$75:$B$95</c:f>
              <c:strCache>
                <c:ptCount val="21"/>
                <c:pt idx="0">
                  <c:v>FR</c:v>
                </c:pt>
                <c:pt idx="1">
                  <c:v>HU</c:v>
                </c:pt>
                <c:pt idx="2">
                  <c:v>DE</c:v>
                </c:pt>
                <c:pt idx="3">
                  <c:v>UE-23</c:v>
                </c:pt>
                <c:pt idx="4">
                  <c:v>SE</c:v>
                </c:pt>
                <c:pt idx="5">
                  <c:v>ES</c:v>
                </c:pt>
                <c:pt idx="6">
                  <c:v>PT</c:v>
                </c:pt>
                <c:pt idx="7">
                  <c:v>CZ</c:v>
                </c:pt>
                <c:pt idx="8">
                  <c:v>DK</c:v>
                </c:pt>
                <c:pt idx="9">
                  <c:v>FI</c:v>
                </c:pt>
                <c:pt idx="10">
                  <c:v>EE</c:v>
                </c:pt>
                <c:pt idx="11">
                  <c:v>SI</c:v>
                </c:pt>
                <c:pt idx="12">
                  <c:v>BG</c:v>
                </c:pt>
                <c:pt idx="13">
                  <c:v>AT</c:v>
                </c:pt>
                <c:pt idx="14">
                  <c:v>SK</c:v>
                </c:pt>
                <c:pt idx="15">
                  <c:v>IT</c:v>
                </c:pt>
                <c:pt idx="16">
                  <c:v>PL</c:v>
                </c:pt>
                <c:pt idx="17">
                  <c:v>LT</c:v>
                </c:pt>
                <c:pt idx="18">
                  <c:v>LV</c:v>
                </c:pt>
                <c:pt idx="19">
                  <c:v>EL</c:v>
                </c:pt>
                <c:pt idx="20">
                  <c:v>LU</c:v>
                </c:pt>
              </c:strCache>
            </c:strRef>
          </c:cat>
          <c:val>
            <c:numRef>
              <c:f>'1.2'!$C$75:$C$95</c:f>
              <c:numCache>
                <c:formatCode>0.0</c:formatCode>
                <c:ptCount val="21"/>
                <c:pt idx="0">
                  <c:v>21.854590610055748</c:v>
                </c:pt>
                <c:pt idx="1">
                  <c:v>21.848014132553605</c:v>
                </c:pt>
                <c:pt idx="2">
                  <c:v>20.940715255514405</c:v>
                </c:pt>
                <c:pt idx="3">
                  <c:v>20.584239799493684</c:v>
                </c:pt>
                <c:pt idx="4">
                  <c:v>20.648179662435485</c:v>
                </c:pt>
                <c:pt idx="5">
                  <c:v>20.072604944310925</c:v>
                </c:pt>
                <c:pt idx="6">
                  <c:v>19.953729382571886</c:v>
                </c:pt>
                <c:pt idx="7">
                  <c:v>19.85803397791069</c:v>
                </c:pt>
                <c:pt idx="8">
                  <c:v>19.593233674272227</c:v>
                </c:pt>
                <c:pt idx="9">
                  <c:v>18.693296265211917</c:v>
                </c:pt>
                <c:pt idx="10">
                  <c:v>18.637938596491228</c:v>
                </c:pt>
                <c:pt idx="11">
                  <c:v>18.565889254542853</c:v>
                </c:pt>
                <c:pt idx="12">
                  <c:v>18.534995088408646</c:v>
                </c:pt>
                <c:pt idx="13">
                  <c:v>18.266741309447642</c:v>
                </c:pt>
                <c:pt idx="14">
                  <c:v>18.20655737704918</c:v>
                </c:pt>
                <c:pt idx="15">
                  <c:v>18.105898235845494</c:v>
                </c:pt>
                <c:pt idx="16">
                  <c:v>17.309753846513313</c:v>
                </c:pt>
                <c:pt idx="17">
                  <c:v>17.16669118728851</c:v>
                </c:pt>
                <c:pt idx="18">
                  <c:v>16.891941651324174</c:v>
                </c:pt>
                <c:pt idx="19">
                  <c:v>16.881388727644637</c:v>
                </c:pt>
                <c:pt idx="20">
                  <c:v>15.64944080215966</c:v>
                </c:pt>
              </c:numCache>
            </c:numRef>
          </c:val>
          <c:extLst>
            <c:ext xmlns:c16="http://schemas.microsoft.com/office/drawing/2014/chart" uri="{C3380CC4-5D6E-409C-BE32-E72D297353CC}">
              <c16:uniqueId val="{00000000-A92C-4A6F-85BD-9775EE924975}"/>
            </c:ext>
          </c:extLst>
        </c:ser>
        <c:dLbls>
          <c:showLegendKey val="0"/>
          <c:showVal val="0"/>
          <c:showCatName val="0"/>
          <c:showSerName val="0"/>
          <c:showPercent val="0"/>
          <c:showBubbleSize val="0"/>
        </c:dLbls>
        <c:gapWidth val="150"/>
        <c:axId val="621047824"/>
        <c:axId val="621040280"/>
      </c:barChart>
      <c:lineChart>
        <c:grouping val="standard"/>
        <c:varyColors val="0"/>
        <c:ser>
          <c:idx val="1"/>
          <c:order val="1"/>
          <c:tx>
            <c:strRef>
              <c:f>'1.2'!$D$74</c:f>
              <c:strCache>
                <c:ptCount val="1"/>
                <c:pt idx="0">
                  <c:v>CITE 2</c:v>
                </c:pt>
              </c:strCache>
            </c:strRef>
          </c:tx>
          <c:spPr>
            <a:ln w="28575" cap="rnd">
              <a:noFill/>
              <a:round/>
            </a:ln>
            <a:effectLst/>
          </c:spPr>
          <c:marker>
            <c:symbol val="diamond"/>
            <c:size val="6"/>
            <c:spPr>
              <a:solidFill>
                <a:schemeClr val="accent1"/>
              </a:solidFill>
              <a:ln w="6350">
                <a:solidFill>
                  <a:schemeClr val="bg1"/>
                </a:solidFill>
              </a:ln>
              <a:effectLst/>
            </c:spPr>
          </c:marker>
          <c:cat>
            <c:strRef>
              <c:f>'1.2'!$B$75:$B$95</c:f>
              <c:strCache>
                <c:ptCount val="21"/>
                <c:pt idx="0">
                  <c:v>FR</c:v>
                </c:pt>
                <c:pt idx="1">
                  <c:v>HU</c:v>
                </c:pt>
                <c:pt idx="2">
                  <c:v>DE</c:v>
                </c:pt>
                <c:pt idx="3">
                  <c:v>UE-23</c:v>
                </c:pt>
                <c:pt idx="4">
                  <c:v>SE</c:v>
                </c:pt>
                <c:pt idx="5">
                  <c:v>ES</c:v>
                </c:pt>
                <c:pt idx="6">
                  <c:v>PT</c:v>
                </c:pt>
                <c:pt idx="7">
                  <c:v>CZ</c:v>
                </c:pt>
                <c:pt idx="8">
                  <c:v>DK</c:v>
                </c:pt>
                <c:pt idx="9">
                  <c:v>FI</c:v>
                </c:pt>
                <c:pt idx="10">
                  <c:v>EE</c:v>
                </c:pt>
                <c:pt idx="11">
                  <c:v>SI</c:v>
                </c:pt>
                <c:pt idx="12">
                  <c:v>BG</c:v>
                </c:pt>
                <c:pt idx="13">
                  <c:v>AT</c:v>
                </c:pt>
                <c:pt idx="14">
                  <c:v>SK</c:v>
                </c:pt>
                <c:pt idx="15">
                  <c:v>IT</c:v>
                </c:pt>
                <c:pt idx="16">
                  <c:v>PL</c:v>
                </c:pt>
                <c:pt idx="17">
                  <c:v>LT</c:v>
                </c:pt>
                <c:pt idx="18">
                  <c:v>LV</c:v>
                </c:pt>
                <c:pt idx="19">
                  <c:v>EL</c:v>
                </c:pt>
                <c:pt idx="20">
                  <c:v>LU</c:v>
                </c:pt>
              </c:strCache>
            </c:strRef>
          </c:cat>
          <c:val>
            <c:numRef>
              <c:f>'1.2'!$D$75:$D$95</c:f>
              <c:numCache>
                <c:formatCode>0.0</c:formatCode>
                <c:ptCount val="21"/>
                <c:pt idx="0">
                  <c:v>25.621027415491085</c:v>
                </c:pt>
                <c:pt idx="1">
                  <c:v>20.928755836308707</c:v>
                </c:pt>
                <c:pt idx="2">
                  <c:v>23.823408800146211</c:v>
                </c:pt>
                <c:pt idx="3">
                  <c:v>22.785275881505605</c:v>
                </c:pt>
                <c:pt idx="4">
                  <c:v>22.384957972650859</c:v>
                </c:pt>
                <c:pt idx="5">
                  <c:v>23.386750798054834</c:v>
                </c:pt>
                <c:pt idx="6">
                  <c:v>21.40504069684421</c:v>
                </c:pt>
                <c:pt idx="7">
                  <c:v>21.878325469330388</c:v>
                </c:pt>
                <c:pt idx="8">
                  <c:v>20.080492157415236</c:v>
                </c:pt>
                <c:pt idx="9">
                  <c:v>19.400088417329798</c:v>
                </c:pt>
                <c:pt idx="10">
                  <c:v>18.657476635514019</c:v>
                </c:pt>
                <c:pt idx="11">
                  <c:v>20.577183480027081</c:v>
                </c:pt>
                <c:pt idx="12">
                  <c:v>18.721622583323448</c:v>
                </c:pt>
                <c:pt idx="13">
                  <c:v>21.17989350912779</c:v>
                </c:pt>
                <c:pt idx="14">
                  <c:v>20.065309102709719</c:v>
                </c:pt>
                <c:pt idx="15">
                  <c:v>20.272303927391956</c:v>
                </c:pt>
                <c:pt idx="16">
                  <c:v>18.103502188868042</c:v>
                </c:pt>
                <c:pt idx="17">
                  <c:v>19.192370129870131</c:v>
                </c:pt>
                <c:pt idx="18">
                  <c:v>17.376146788990827</c:v>
                </c:pt>
                <c:pt idx="19">
                  <c:v>21.434991050882129</c:v>
                </c:pt>
                <c:pt idx="20">
                  <c:v>18.436</c:v>
                </c:pt>
              </c:numCache>
            </c:numRef>
          </c:val>
          <c:smooth val="0"/>
          <c:extLst>
            <c:ext xmlns:c16="http://schemas.microsoft.com/office/drawing/2014/chart" uri="{C3380CC4-5D6E-409C-BE32-E72D297353CC}">
              <c16:uniqueId val="{00000001-A92C-4A6F-85BD-9775EE924975}"/>
            </c:ext>
          </c:extLst>
        </c:ser>
        <c:dLbls>
          <c:showLegendKey val="0"/>
          <c:showVal val="0"/>
          <c:showCatName val="0"/>
          <c:showSerName val="0"/>
          <c:showPercent val="0"/>
          <c:showBubbleSize val="0"/>
        </c:dLbls>
        <c:marker val="1"/>
        <c:smooth val="0"/>
        <c:axId val="621047824"/>
        <c:axId val="621040280"/>
      </c:lineChart>
      <c:catAx>
        <c:axId val="62104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0280"/>
        <c:crosses val="autoZero"/>
        <c:auto val="1"/>
        <c:lblAlgn val="ctr"/>
        <c:lblOffset val="100"/>
        <c:noMultiLvlLbl val="0"/>
      </c:catAx>
      <c:valAx>
        <c:axId val="621040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Elèves par classe</a:t>
                </a:r>
              </a:p>
            </c:rich>
          </c:tx>
          <c:layout>
            <c:manualLayout>
              <c:xMode val="edge"/>
              <c:yMode val="edge"/>
              <c:x val="5.2557065217391292E-2"/>
              <c:y val="4.053125000000000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7824"/>
        <c:crosses val="autoZero"/>
        <c:crossBetween val="between"/>
      </c:valAx>
      <c:spPr>
        <a:noFill/>
        <a:ln>
          <a:noFill/>
        </a:ln>
        <a:effectLst/>
      </c:spPr>
    </c:plotArea>
    <c:legend>
      <c:legendPos val="b"/>
      <c:layout>
        <c:manualLayout>
          <c:xMode val="edge"/>
          <c:yMode val="edge"/>
          <c:x val="0.42561382850241547"/>
          <c:y val="0.92558541666666672"/>
          <c:w val="0.14877234299516909"/>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920980273449E-2"/>
          <c:y val="3.6666666666666667E-2"/>
          <c:w val="0.90012222781287021"/>
          <c:h val="0.85684068241469802"/>
        </c:manualLayout>
      </c:layout>
      <c:barChart>
        <c:barDir val="bar"/>
        <c:grouping val="clustered"/>
        <c:varyColors val="0"/>
        <c:ser>
          <c:idx val="0"/>
          <c:order val="0"/>
          <c:tx>
            <c:strRef>
              <c:f>'1.3'!$D$4</c:f>
              <c:strCache>
                <c:ptCount val="1"/>
                <c:pt idx="0">
                  <c:v>CITE 1</c:v>
                </c:pt>
              </c:strCache>
            </c:strRef>
          </c:tx>
          <c:spPr>
            <a:solidFill>
              <a:schemeClr val="accent1">
                <a:lumMod val="40000"/>
                <a:lumOff val="60000"/>
              </a:schemeClr>
            </a:solidFill>
            <a:ln w="6350">
              <a:solidFill>
                <a:schemeClr val="bg1"/>
              </a:solidFill>
            </a:ln>
          </c:spPr>
          <c:invertIfNegative val="0"/>
          <c:cat>
            <c:strRef>
              <c:f>'1.3'!$B$5:$B$27</c:f>
              <c:strCache>
                <c:ptCount val="23"/>
                <c:pt idx="0">
                  <c:v>LU</c:v>
                </c:pt>
                <c:pt idx="1">
                  <c:v>SE</c:v>
                </c:pt>
                <c:pt idx="2">
                  <c:v>FI</c:v>
                </c:pt>
                <c:pt idx="3">
                  <c:v>DE</c:v>
                </c:pt>
                <c:pt idx="4">
                  <c:v>DK</c:v>
                </c:pt>
                <c:pt idx="5">
                  <c:v>AT</c:v>
                </c:pt>
                <c:pt idx="6">
                  <c:v>IT</c:v>
                </c:pt>
                <c:pt idx="7">
                  <c:v>BE</c:v>
                </c:pt>
                <c:pt idx="8">
                  <c:v>UE-25</c:v>
                </c:pt>
                <c:pt idx="9">
                  <c:v>SI</c:v>
                </c:pt>
                <c:pt idx="10">
                  <c:v>FR</c:v>
                </c:pt>
                <c:pt idx="11">
                  <c:v>LT</c:v>
                </c:pt>
                <c:pt idx="12">
                  <c:v>NL</c:v>
                </c:pt>
                <c:pt idx="13">
                  <c:v>PL</c:v>
                </c:pt>
                <c:pt idx="14">
                  <c:v>PT</c:v>
                </c:pt>
                <c:pt idx="15">
                  <c:v>ES</c:v>
                </c:pt>
                <c:pt idx="16">
                  <c:v>CZ</c:v>
                </c:pt>
                <c:pt idx="17">
                  <c:v>SK</c:v>
                </c:pt>
                <c:pt idx="18">
                  <c:v>HU</c:v>
                </c:pt>
                <c:pt idx="19">
                  <c:v>LV</c:v>
                </c:pt>
                <c:pt idx="20">
                  <c:v>BG</c:v>
                </c:pt>
                <c:pt idx="21">
                  <c:v>EL</c:v>
                </c:pt>
                <c:pt idx="22">
                  <c:v>RO</c:v>
                </c:pt>
              </c:strCache>
            </c:strRef>
          </c:cat>
          <c:val>
            <c:numRef>
              <c:f>'1.3'!$D$5:$D$27</c:f>
              <c:numCache>
                <c:formatCode>_-* #\ ##0\ _€_-;\-* #\ ##0\ _€_-;_-* "-"??\ _€_-;_-@_-</c:formatCode>
                <c:ptCount val="23"/>
                <c:pt idx="0">
                  <c:v>22990.23</c:v>
                </c:pt>
                <c:pt idx="1">
                  <c:v>13997.47</c:v>
                </c:pt>
                <c:pt idx="2">
                  <c:v>11212.19</c:v>
                </c:pt>
                <c:pt idx="3">
                  <c:v>11587.35</c:v>
                </c:pt>
                <c:pt idx="4">
                  <c:v>14272.99</c:v>
                </c:pt>
                <c:pt idx="5">
                  <c:v>14029.22</c:v>
                </c:pt>
                <c:pt idx="6">
                  <c:v>12008.45</c:v>
                </c:pt>
                <c:pt idx="7">
                  <c:v>12813</c:v>
                </c:pt>
                <c:pt idx="8">
                  <c:v>10336.762720000001</c:v>
                </c:pt>
                <c:pt idx="9">
                  <c:v>10713.73</c:v>
                </c:pt>
                <c:pt idx="10">
                  <c:v>9673.3230000000003</c:v>
                </c:pt>
                <c:pt idx="11">
                  <c:v>8173.2219999999998</c:v>
                </c:pt>
                <c:pt idx="12">
                  <c:v>11188.04</c:v>
                </c:pt>
                <c:pt idx="13">
                  <c:v>11871.78</c:v>
                </c:pt>
                <c:pt idx="14">
                  <c:v>9339.7029999999995</c:v>
                </c:pt>
                <c:pt idx="15">
                  <c:v>9077.2199999999993</c:v>
                </c:pt>
                <c:pt idx="16">
                  <c:v>8466.0400000000009</c:v>
                </c:pt>
                <c:pt idx="17">
                  <c:v>8853.0650000000005</c:v>
                </c:pt>
                <c:pt idx="18">
                  <c:v>7928.4970000000003</c:v>
                </c:pt>
                <c:pt idx="19">
                  <c:v>7142.3119999999999</c:v>
                </c:pt>
                <c:pt idx="20">
                  <c:v>5211.2529999999997</c:v>
                </c:pt>
                <c:pt idx="21">
                  <c:v>7466.902</c:v>
                </c:pt>
                <c:pt idx="22">
                  <c:v>3188.2620000000002</c:v>
                </c:pt>
              </c:numCache>
            </c:numRef>
          </c:val>
          <c:extLst>
            <c:ext xmlns:c16="http://schemas.microsoft.com/office/drawing/2014/chart" uri="{C3380CC4-5D6E-409C-BE32-E72D297353CC}">
              <c16:uniqueId val="{00000000-CE19-4BF9-90FA-AA0A8EC9719E}"/>
            </c:ext>
          </c:extLst>
        </c:ser>
        <c:ser>
          <c:idx val="1"/>
          <c:order val="1"/>
          <c:tx>
            <c:strRef>
              <c:f>'1.3'!$C$4</c:f>
              <c:strCache>
                <c:ptCount val="1"/>
                <c:pt idx="0">
                  <c:v>CITE 02</c:v>
                </c:pt>
              </c:strCache>
            </c:strRef>
          </c:tx>
          <c:spPr>
            <a:solidFill>
              <a:schemeClr val="accent1"/>
            </a:solidFill>
            <a:ln w="6350">
              <a:solidFill>
                <a:schemeClr val="bg1"/>
              </a:solidFill>
            </a:ln>
          </c:spPr>
          <c:invertIfNegative val="0"/>
          <c:cat>
            <c:strRef>
              <c:f>'1.3'!$B$5:$B$27</c:f>
              <c:strCache>
                <c:ptCount val="23"/>
                <c:pt idx="0">
                  <c:v>LU</c:v>
                </c:pt>
                <c:pt idx="1">
                  <c:v>SE</c:v>
                </c:pt>
                <c:pt idx="2">
                  <c:v>FI</c:v>
                </c:pt>
                <c:pt idx="3">
                  <c:v>DE</c:v>
                </c:pt>
                <c:pt idx="4">
                  <c:v>DK</c:v>
                </c:pt>
                <c:pt idx="5">
                  <c:v>AT</c:v>
                </c:pt>
                <c:pt idx="6">
                  <c:v>IT</c:v>
                </c:pt>
                <c:pt idx="7">
                  <c:v>BE</c:v>
                </c:pt>
                <c:pt idx="8">
                  <c:v>UE-25</c:v>
                </c:pt>
                <c:pt idx="9">
                  <c:v>SI</c:v>
                </c:pt>
                <c:pt idx="10">
                  <c:v>FR</c:v>
                </c:pt>
                <c:pt idx="11">
                  <c:v>LT</c:v>
                </c:pt>
                <c:pt idx="12">
                  <c:v>NL</c:v>
                </c:pt>
                <c:pt idx="13">
                  <c:v>PL</c:v>
                </c:pt>
                <c:pt idx="14">
                  <c:v>PT</c:v>
                </c:pt>
                <c:pt idx="15">
                  <c:v>ES</c:v>
                </c:pt>
                <c:pt idx="16">
                  <c:v>CZ</c:v>
                </c:pt>
                <c:pt idx="17">
                  <c:v>SK</c:v>
                </c:pt>
                <c:pt idx="18">
                  <c:v>HU</c:v>
                </c:pt>
                <c:pt idx="19">
                  <c:v>LV</c:v>
                </c:pt>
                <c:pt idx="20">
                  <c:v>BG</c:v>
                </c:pt>
                <c:pt idx="21">
                  <c:v>EL</c:v>
                </c:pt>
                <c:pt idx="22">
                  <c:v>RO</c:v>
                </c:pt>
              </c:strCache>
            </c:strRef>
          </c:cat>
          <c:val>
            <c:numRef>
              <c:f>'1.3'!$C$5:$C$27</c:f>
              <c:numCache>
                <c:formatCode>_-* #\ ##0\ _€_-;\-* #\ ##0\ _€_-;_-* "-"??\ _€_-;_-@_-</c:formatCode>
                <c:ptCount val="23"/>
                <c:pt idx="0">
                  <c:v>22702.080000000002</c:v>
                </c:pt>
                <c:pt idx="1">
                  <c:v>14933.86</c:v>
                </c:pt>
                <c:pt idx="2">
                  <c:v>13510.5</c:v>
                </c:pt>
                <c:pt idx="3">
                  <c:v>12945.5</c:v>
                </c:pt>
                <c:pt idx="4">
                  <c:v>12234.27</c:v>
                </c:pt>
                <c:pt idx="5">
                  <c:v>11976.52</c:v>
                </c:pt>
                <c:pt idx="6">
                  <c:v>10031.64</c:v>
                </c:pt>
                <c:pt idx="7">
                  <c:v>10588.9</c:v>
                </c:pt>
                <c:pt idx="8">
                  <c:v>10069.560227272726</c:v>
                </c:pt>
                <c:pt idx="9">
                  <c:v>10037.56</c:v>
                </c:pt>
                <c:pt idx="10">
                  <c:v>9985.625</c:v>
                </c:pt>
                <c:pt idx="11">
                  <c:v>9893.6880000000001</c:v>
                </c:pt>
                <c:pt idx="12">
                  <c:v>8900.5849999999991</c:v>
                </c:pt>
                <c:pt idx="13">
                  <c:v>8644.35</c:v>
                </c:pt>
                <c:pt idx="14">
                  <c:v>8322.1260000000002</c:v>
                </c:pt>
                <c:pt idx="15">
                  <c:v>8230.1880000000001</c:v>
                </c:pt>
                <c:pt idx="16">
                  <c:v>8048.433</c:v>
                </c:pt>
                <c:pt idx="17">
                  <c:v>7642.44</c:v>
                </c:pt>
                <c:pt idx="18">
                  <c:v>7599.8209999999999</c:v>
                </c:pt>
                <c:pt idx="19">
                  <c:v>7347.9309999999996</c:v>
                </c:pt>
                <c:pt idx="20">
                  <c:v>6711.6239999999998</c:v>
                </c:pt>
                <c:pt idx="21">
                  <c:v>6410.8050000000003</c:v>
                </c:pt>
                <c:pt idx="22">
                  <c:v>4831.8789999999999</c:v>
                </c:pt>
              </c:numCache>
            </c:numRef>
          </c:val>
          <c:extLst>
            <c:ext xmlns:c16="http://schemas.microsoft.com/office/drawing/2014/chart" uri="{C3380CC4-5D6E-409C-BE32-E72D297353CC}">
              <c16:uniqueId val="{00000001-CE19-4BF9-90FA-AA0A8EC9719E}"/>
            </c:ext>
          </c:extLst>
        </c:ser>
        <c:dLbls>
          <c:showLegendKey val="0"/>
          <c:showVal val="0"/>
          <c:showCatName val="0"/>
          <c:showSerName val="0"/>
          <c:showPercent val="0"/>
          <c:showBubbleSize val="0"/>
        </c:dLbls>
        <c:gapWidth val="75"/>
        <c:axId val="126232064"/>
        <c:axId val="126233600"/>
      </c:barChart>
      <c:catAx>
        <c:axId val="126232064"/>
        <c:scaling>
          <c:orientation val="minMax"/>
        </c:scaling>
        <c:delete val="0"/>
        <c:axPos val="l"/>
        <c:numFmt formatCode="General" sourceLinked="0"/>
        <c:majorTickMark val="out"/>
        <c:minorTickMark val="none"/>
        <c:tickLblPos val="nextTo"/>
        <c:crossAx val="126233600"/>
        <c:crosses val="autoZero"/>
        <c:auto val="1"/>
        <c:lblAlgn val="ctr"/>
        <c:lblOffset val="100"/>
        <c:noMultiLvlLbl val="0"/>
      </c:catAx>
      <c:valAx>
        <c:axId val="126233600"/>
        <c:scaling>
          <c:orientation val="minMax"/>
          <c:max val="25000"/>
        </c:scaling>
        <c:delete val="0"/>
        <c:axPos val="b"/>
        <c:majorGridlines>
          <c:spPr>
            <a:ln w="6350">
              <a:solidFill>
                <a:schemeClr val="bg1">
                  <a:lumMod val="85000"/>
                  <a:alpha val="20000"/>
                </a:schemeClr>
              </a:solidFill>
            </a:ln>
          </c:spPr>
        </c:majorGridlines>
        <c:title>
          <c:tx>
            <c:rich>
              <a:bodyPr/>
              <a:lstStyle/>
              <a:p>
                <a:pPr>
                  <a:defRPr/>
                </a:pPr>
                <a:r>
                  <a:rPr lang="fr-FR"/>
                  <a:t>Équivalents $US PPA</a:t>
                </a:r>
              </a:p>
            </c:rich>
          </c:tx>
          <c:layout>
            <c:manualLayout>
              <c:xMode val="edge"/>
              <c:yMode val="edge"/>
              <c:x val="0.856315689461286"/>
              <c:y val="0.94180183727034128"/>
            </c:manualLayout>
          </c:layout>
          <c:overlay val="0"/>
        </c:title>
        <c:numFmt formatCode="_-* #\ ##0\ _€_-;\-* #\ ##0\ _€_-;_-* &quot;-&quot;??\ _€_-;_-@_-" sourceLinked="1"/>
        <c:majorTickMark val="out"/>
        <c:minorTickMark val="none"/>
        <c:tickLblPos val="nextTo"/>
        <c:crossAx val="126232064"/>
        <c:crosses val="autoZero"/>
        <c:crossBetween val="between"/>
        <c:majorUnit val="5000"/>
      </c:valAx>
    </c:plotArea>
    <c:legend>
      <c:legendPos val="b"/>
      <c:layout>
        <c:manualLayout>
          <c:xMode val="edge"/>
          <c:yMode val="edge"/>
          <c:x val="0.79525159137680246"/>
          <c:y val="0.48447402646932181"/>
          <c:w val="0.14470547570452036"/>
          <c:h val="0.14104470210254894"/>
        </c:manualLayout>
      </c:layout>
      <c:overlay val="0"/>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9896268941035E-2"/>
          <c:y val="3.6666666666666667E-2"/>
          <c:w val="0.89773518610373326"/>
          <c:h val="0.86350734908136473"/>
        </c:manualLayout>
      </c:layout>
      <c:barChart>
        <c:barDir val="bar"/>
        <c:grouping val="clustered"/>
        <c:varyColors val="0"/>
        <c:ser>
          <c:idx val="0"/>
          <c:order val="0"/>
          <c:tx>
            <c:strRef>
              <c:f>'1.3'!$H$4</c:f>
              <c:strCache>
                <c:ptCount val="1"/>
                <c:pt idx="0">
                  <c:v>CITE 2</c:v>
                </c:pt>
              </c:strCache>
            </c:strRef>
          </c:tx>
          <c:spPr>
            <a:solidFill>
              <a:schemeClr val="accent1">
                <a:lumMod val="40000"/>
                <a:lumOff val="60000"/>
              </a:schemeClr>
            </a:solidFill>
            <a:ln w="6350">
              <a:solidFill>
                <a:schemeClr val="bg1"/>
              </a:solidFill>
            </a:ln>
          </c:spPr>
          <c:invertIfNegative val="0"/>
          <c:cat>
            <c:strRef>
              <c:f>'1.3'!$G$5:$G$29</c:f>
              <c:strCache>
                <c:ptCount val="25"/>
                <c:pt idx="0">
                  <c:v>LU</c:v>
                </c:pt>
                <c:pt idx="1">
                  <c:v>FI</c:v>
                </c:pt>
                <c:pt idx="2">
                  <c:v>DK</c:v>
                </c:pt>
                <c:pt idx="3">
                  <c:v>AT</c:v>
                </c:pt>
                <c:pt idx="4">
                  <c:v>BE</c:v>
                </c:pt>
                <c:pt idx="5">
                  <c:v>NL</c:v>
                </c:pt>
                <c:pt idx="6">
                  <c:v>DE</c:v>
                </c:pt>
                <c:pt idx="7">
                  <c:v>SE</c:v>
                </c:pt>
                <c:pt idx="8">
                  <c:v>FR</c:v>
                </c:pt>
                <c:pt idx="9">
                  <c:v>UE-25</c:v>
                </c:pt>
                <c:pt idx="10">
                  <c:v>CZ</c:v>
                </c:pt>
                <c:pt idx="11">
                  <c:v>IE</c:v>
                </c:pt>
                <c:pt idx="12">
                  <c:v>PT</c:v>
                </c:pt>
                <c:pt idx="13">
                  <c:v>SI</c:v>
                </c:pt>
                <c:pt idx="14">
                  <c:v>ES</c:v>
                </c:pt>
                <c:pt idx="15">
                  <c:v>EE</c:v>
                </c:pt>
                <c:pt idx="16">
                  <c:v>IT</c:v>
                </c:pt>
                <c:pt idx="17">
                  <c:v>PL</c:v>
                </c:pt>
                <c:pt idx="18">
                  <c:v>LT</c:v>
                </c:pt>
                <c:pt idx="19">
                  <c:v>SK</c:v>
                </c:pt>
                <c:pt idx="20">
                  <c:v>EL</c:v>
                </c:pt>
                <c:pt idx="21">
                  <c:v>LV</c:v>
                </c:pt>
                <c:pt idx="22">
                  <c:v>HU</c:v>
                </c:pt>
                <c:pt idx="23">
                  <c:v>BG</c:v>
                </c:pt>
                <c:pt idx="24">
                  <c:v>RO</c:v>
                </c:pt>
              </c:strCache>
            </c:strRef>
          </c:cat>
          <c:val>
            <c:numRef>
              <c:f>'1.3'!$H$5:$H$29</c:f>
              <c:numCache>
                <c:formatCode>_-* #\ ##0\ _€_-;\-* #\ ##0\ _€_-;_-* "-"??\ _€_-;_-@_-</c:formatCode>
                <c:ptCount val="25"/>
                <c:pt idx="0">
                  <c:v>27112.04</c:v>
                </c:pt>
                <c:pt idx="1">
                  <c:v>17725.61</c:v>
                </c:pt>
                <c:pt idx="2">
                  <c:v>17401.599999999999</c:v>
                </c:pt>
                <c:pt idx="3">
                  <c:v>17306.810000000001</c:v>
                </c:pt>
                <c:pt idx="4">
                  <c:v>16634.8</c:v>
                </c:pt>
                <c:pt idx="5">
                  <c:v>15363.84</c:v>
                </c:pt>
                <c:pt idx="6">
                  <c:v>14196.79</c:v>
                </c:pt>
                <c:pt idx="7">
                  <c:v>13856.66</c:v>
                </c:pt>
                <c:pt idx="8">
                  <c:v>12138.69</c:v>
                </c:pt>
                <c:pt idx="9">
                  <c:v>12110.73583333333</c:v>
                </c:pt>
                <c:pt idx="10">
                  <c:v>12759.65</c:v>
                </c:pt>
                <c:pt idx="11">
                  <c:v>11880.38</c:v>
                </c:pt>
                <c:pt idx="12">
                  <c:v>11715.41</c:v>
                </c:pt>
                <c:pt idx="13">
                  <c:v>11398.46</c:v>
                </c:pt>
                <c:pt idx="14">
                  <c:v>10657.96</c:v>
                </c:pt>
                <c:pt idx="15">
                  <c:v>10563.08</c:v>
                </c:pt>
                <c:pt idx="16">
                  <c:v>9760.1090000000004</c:v>
                </c:pt>
                <c:pt idx="17">
                  <c:v>8695.8790000000008</c:v>
                </c:pt>
                <c:pt idx="18">
                  <c:v>8128.4859999999999</c:v>
                </c:pt>
                <c:pt idx="19">
                  <c:v>7949.107</c:v>
                </c:pt>
                <c:pt idx="20">
                  <c:v>7364.4080000000004</c:v>
                </c:pt>
                <c:pt idx="21">
                  <c:v>7157.2870000000003</c:v>
                </c:pt>
                <c:pt idx="22">
                  <c:v>7155.4650000000001</c:v>
                </c:pt>
                <c:pt idx="23">
                  <c:v>6917.7240000000002</c:v>
                </c:pt>
                <c:pt idx="24">
                  <c:v>6817.415</c:v>
                </c:pt>
              </c:numCache>
            </c:numRef>
          </c:val>
          <c:extLst>
            <c:ext xmlns:c16="http://schemas.microsoft.com/office/drawing/2014/chart" uri="{C3380CC4-5D6E-409C-BE32-E72D297353CC}">
              <c16:uniqueId val="{00000000-8EF7-4CBA-86EB-C980765A7FB8}"/>
            </c:ext>
          </c:extLst>
        </c:ser>
        <c:ser>
          <c:idx val="1"/>
          <c:order val="1"/>
          <c:tx>
            <c:strRef>
              <c:f>'1.3'!$I$4</c:f>
              <c:strCache>
                <c:ptCount val="1"/>
                <c:pt idx="0">
                  <c:v>CITE 3</c:v>
                </c:pt>
              </c:strCache>
            </c:strRef>
          </c:tx>
          <c:spPr>
            <a:solidFill>
              <a:schemeClr val="accent1"/>
            </a:solidFill>
            <a:ln w="6350">
              <a:solidFill>
                <a:schemeClr val="bg1"/>
              </a:solidFill>
            </a:ln>
          </c:spPr>
          <c:invertIfNegative val="0"/>
          <c:cat>
            <c:strRef>
              <c:f>'1.3'!$G$5:$G$29</c:f>
              <c:strCache>
                <c:ptCount val="25"/>
                <c:pt idx="0">
                  <c:v>LU</c:v>
                </c:pt>
                <c:pt idx="1">
                  <c:v>FI</c:v>
                </c:pt>
                <c:pt idx="2">
                  <c:v>DK</c:v>
                </c:pt>
                <c:pt idx="3">
                  <c:v>AT</c:v>
                </c:pt>
                <c:pt idx="4">
                  <c:v>BE</c:v>
                </c:pt>
                <c:pt idx="5">
                  <c:v>NL</c:v>
                </c:pt>
                <c:pt idx="6">
                  <c:v>DE</c:v>
                </c:pt>
                <c:pt idx="7">
                  <c:v>SE</c:v>
                </c:pt>
                <c:pt idx="8">
                  <c:v>FR</c:v>
                </c:pt>
                <c:pt idx="9">
                  <c:v>UE-25</c:v>
                </c:pt>
                <c:pt idx="10">
                  <c:v>CZ</c:v>
                </c:pt>
                <c:pt idx="11">
                  <c:v>IE</c:v>
                </c:pt>
                <c:pt idx="12">
                  <c:v>PT</c:v>
                </c:pt>
                <c:pt idx="13">
                  <c:v>SI</c:v>
                </c:pt>
                <c:pt idx="14">
                  <c:v>ES</c:v>
                </c:pt>
                <c:pt idx="15">
                  <c:v>EE</c:v>
                </c:pt>
                <c:pt idx="16">
                  <c:v>IT</c:v>
                </c:pt>
                <c:pt idx="17">
                  <c:v>PL</c:v>
                </c:pt>
                <c:pt idx="18">
                  <c:v>LT</c:v>
                </c:pt>
                <c:pt idx="19">
                  <c:v>SK</c:v>
                </c:pt>
                <c:pt idx="20">
                  <c:v>EL</c:v>
                </c:pt>
                <c:pt idx="21">
                  <c:v>LV</c:v>
                </c:pt>
                <c:pt idx="22">
                  <c:v>HU</c:v>
                </c:pt>
                <c:pt idx="23">
                  <c:v>BG</c:v>
                </c:pt>
                <c:pt idx="24">
                  <c:v>RO</c:v>
                </c:pt>
              </c:strCache>
            </c:strRef>
          </c:cat>
          <c:val>
            <c:numRef>
              <c:f>'1.3'!$I$5:$I$29</c:f>
              <c:numCache>
                <c:formatCode>_-* #\ ##0\ _€_-;\-* #\ ##0\ _€_-;_-* "-"??\ _€_-;_-@_-</c:formatCode>
                <c:ptCount val="25"/>
                <c:pt idx="0">
                  <c:v>26182.22</c:v>
                </c:pt>
                <c:pt idx="1">
                  <c:v>10237.82</c:v>
                </c:pt>
                <c:pt idx="2">
                  <c:v>11343.92</c:v>
                </c:pt>
                <c:pt idx="3">
                  <c:v>17694.75</c:v>
                </c:pt>
                <c:pt idx="4">
                  <c:v>16543.41</c:v>
                </c:pt>
                <c:pt idx="5">
                  <c:v>16324.36</c:v>
                </c:pt>
                <c:pt idx="6">
                  <c:v>18098</c:v>
                </c:pt>
                <c:pt idx="7">
                  <c:v>13939.19</c:v>
                </c:pt>
                <c:pt idx="8">
                  <c:v>16265.82</c:v>
                </c:pt>
                <c:pt idx="9">
                  <c:v>11664.20536</c:v>
                </c:pt>
                <c:pt idx="10">
                  <c:v>12374.44</c:v>
                </c:pt>
                <c:pt idx="11">
                  <c:v>10890.65</c:v>
                </c:pt>
                <c:pt idx="12">
                  <c:v>11032.05</c:v>
                </c:pt>
                <c:pt idx="13">
                  <c:v>9751.9940000000006</c:v>
                </c:pt>
                <c:pt idx="14">
                  <c:v>11668.18</c:v>
                </c:pt>
                <c:pt idx="15">
                  <c:v>6583.9269999999997</c:v>
                </c:pt>
                <c:pt idx="16">
                  <c:v>11059.05</c:v>
                </c:pt>
                <c:pt idx="17">
                  <c:v>8251.07</c:v>
                </c:pt>
                <c:pt idx="18">
                  <c:v>9259.991</c:v>
                </c:pt>
                <c:pt idx="19">
                  <c:v>9436.2710000000006</c:v>
                </c:pt>
                <c:pt idx="20">
                  <c:v>6458.1869999999999</c:v>
                </c:pt>
                <c:pt idx="21">
                  <c:v>9460.0030000000006</c:v>
                </c:pt>
                <c:pt idx="22">
                  <c:v>8408.9429999999993</c:v>
                </c:pt>
                <c:pt idx="23">
                  <c:v>5728.8419999999996</c:v>
                </c:pt>
                <c:pt idx="24">
                  <c:v>6382.1120000000001</c:v>
                </c:pt>
              </c:numCache>
            </c:numRef>
          </c:val>
          <c:extLst>
            <c:ext xmlns:c16="http://schemas.microsoft.com/office/drawing/2014/chart" uri="{C3380CC4-5D6E-409C-BE32-E72D297353CC}">
              <c16:uniqueId val="{00000001-8EF7-4CBA-86EB-C980765A7FB8}"/>
            </c:ext>
          </c:extLst>
        </c:ser>
        <c:dLbls>
          <c:showLegendKey val="0"/>
          <c:showVal val="0"/>
          <c:showCatName val="0"/>
          <c:showSerName val="0"/>
          <c:showPercent val="0"/>
          <c:showBubbleSize val="0"/>
        </c:dLbls>
        <c:gapWidth val="75"/>
        <c:axId val="126263296"/>
        <c:axId val="126264832"/>
      </c:barChart>
      <c:catAx>
        <c:axId val="126263296"/>
        <c:scaling>
          <c:orientation val="minMax"/>
        </c:scaling>
        <c:delete val="0"/>
        <c:axPos val="l"/>
        <c:numFmt formatCode="General" sourceLinked="0"/>
        <c:majorTickMark val="out"/>
        <c:minorTickMark val="none"/>
        <c:tickLblPos val="nextTo"/>
        <c:crossAx val="126264832"/>
        <c:crosses val="autoZero"/>
        <c:auto val="1"/>
        <c:lblAlgn val="ctr"/>
        <c:lblOffset val="100"/>
        <c:noMultiLvlLbl val="0"/>
      </c:catAx>
      <c:valAx>
        <c:axId val="126264832"/>
        <c:scaling>
          <c:orientation val="minMax"/>
          <c:max val="25000"/>
        </c:scaling>
        <c:delete val="0"/>
        <c:axPos val="b"/>
        <c:majorGridlines>
          <c:spPr>
            <a:ln w="6350">
              <a:solidFill>
                <a:schemeClr val="bg1">
                  <a:lumMod val="85000"/>
                  <a:alpha val="20000"/>
                </a:schemeClr>
              </a:solidFill>
            </a:ln>
          </c:spPr>
        </c:majorGridlines>
        <c:title>
          <c:tx>
            <c:rich>
              <a:bodyPr/>
              <a:lstStyle/>
              <a:p>
                <a:pPr>
                  <a:defRPr/>
                </a:pPr>
                <a:r>
                  <a:rPr lang="fr-FR"/>
                  <a:t>Équivalents $US PPA</a:t>
                </a:r>
              </a:p>
            </c:rich>
          </c:tx>
          <c:layout>
            <c:manualLayout>
              <c:xMode val="edge"/>
              <c:yMode val="edge"/>
              <c:x val="0.85034808518844374"/>
              <c:y val="0.95180183727034129"/>
            </c:manualLayout>
          </c:layout>
          <c:overlay val="0"/>
        </c:title>
        <c:numFmt formatCode="_-* #\ ##0\ _€_-;\-* #\ ##0\ _€_-;_-* &quot;-&quot;??\ _€_-;_-@_-" sourceLinked="1"/>
        <c:majorTickMark val="out"/>
        <c:minorTickMark val="none"/>
        <c:tickLblPos val="nextTo"/>
        <c:crossAx val="126263296"/>
        <c:crosses val="autoZero"/>
        <c:crossBetween val="between"/>
        <c:majorUnit val="5000"/>
      </c:valAx>
    </c:plotArea>
    <c:legend>
      <c:legendPos val="b"/>
      <c:layout>
        <c:manualLayout>
          <c:xMode val="edge"/>
          <c:yMode val="edge"/>
          <c:x val="0.78840078167157956"/>
          <c:y val="0.49143141829493536"/>
          <c:w val="0.12976259460532333"/>
          <c:h val="0.14387722368037328"/>
        </c:manualLayout>
      </c:layout>
      <c:overlay val="0"/>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Salaire effectif</a:t>
            </a:r>
            <a:r>
              <a:rPr lang="fr-FR" sz="800" baseline="0"/>
              <a:t> moyen </a:t>
            </a:r>
            <a:r>
              <a:rPr lang="fr-FR" sz="800"/>
              <a:t>des enseignants de 25-64 ans, en PPA pour la consommation privée (2021-2022</a:t>
            </a:r>
            <a:r>
              <a:rPr lang="fr-FR" sz="800" baseline="0"/>
              <a:t>)</a:t>
            </a:r>
            <a:endParaRPr lang="fr-FR" sz="800"/>
          </a:p>
        </c:rich>
      </c:tx>
      <c:layout>
        <c:manualLayout>
          <c:xMode val="edge"/>
          <c:yMode val="edge"/>
          <c:x val="0.12940506715506717"/>
          <c:y val="1.1825190169076941E-2"/>
        </c:manualLayout>
      </c:layout>
      <c:overlay val="0"/>
    </c:title>
    <c:autoTitleDeleted val="0"/>
    <c:plotArea>
      <c:layout>
        <c:manualLayout>
          <c:layoutTarget val="inner"/>
          <c:xMode val="edge"/>
          <c:yMode val="edge"/>
          <c:x val="0.15133363858363857"/>
          <c:y val="9.2492483744297013E-2"/>
          <c:w val="0.76125702075702073"/>
          <c:h val="0.67719434038683513"/>
        </c:manualLayout>
      </c:layout>
      <c:barChart>
        <c:barDir val="bar"/>
        <c:grouping val="clustered"/>
        <c:varyColors val="0"/>
        <c:ser>
          <c:idx val="1"/>
          <c:order val="0"/>
          <c:tx>
            <c:strRef>
              <c:f>'1.3'!$D$47</c:f>
              <c:strCache>
                <c:ptCount val="1"/>
                <c:pt idx="0">
                  <c:v>CITE 24</c:v>
                </c:pt>
              </c:strCache>
            </c:strRef>
          </c:tx>
          <c:spPr>
            <a:solidFill>
              <a:schemeClr val="accent1">
                <a:lumMod val="40000"/>
                <a:lumOff val="60000"/>
              </a:schemeClr>
            </a:solidFill>
            <a:ln w="6350">
              <a:solidFill>
                <a:schemeClr val="bg1"/>
              </a:solidFill>
            </a:ln>
          </c:spPr>
          <c:invertIfNegative val="0"/>
          <c:cat>
            <c:strRef>
              <c:f>'1.3'!$B$48:$B$50</c:f>
              <c:strCache>
                <c:ptCount val="3"/>
                <c:pt idx="0">
                  <c:v>IT</c:v>
                </c:pt>
                <c:pt idx="1">
                  <c:v>FR</c:v>
                </c:pt>
                <c:pt idx="2">
                  <c:v>DE</c:v>
                </c:pt>
              </c:strCache>
            </c:strRef>
          </c:cat>
          <c:val>
            <c:numRef>
              <c:f>'1.3'!$D$48:$D$50</c:f>
              <c:numCache>
                <c:formatCode>_-* #\ ##0\ _€_-;\-* #\ ##0\ _€_-;_-* "-"??\ _€_-;_-@_-</c:formatCode>
                <c:ptCount val="3"/>
                <c:pt idx="0">
                  <c:v>42055</c:v>
                </c:pt>
                <c:pt idx="1">
                  <c:v>50609</c:v>
                </c:pt>
                <c:pt idx="2">
                  <c:v>90235</c:v>
                </c:pt>
              </c:numCache>
            </c:numRef>
          </c:val>
          <c:extLst>
            <c:ext xmlns:c16="http://schemas.microsoft.com/office/drawing/2014/chart" uri="{C3380CC4-5D6E-409C-BE32-E72D297353CC}">
              <c16:uniqueId val="{00000000-945C-480F-B7FA-2443E3E36FE8}"/>
            </c:ext>
          </c:extLst>
        </c:ser>
        <c:ser>
          <c:idx val="0"/>
          <c:order val="1"/>
          <c:tx>
            <c:strRef>
              <c:f>'1.3'!$C$47</c:f>
              <c:strCache>
                <c:ptCount val="1"/>
                <c:pt idx="0">
                  <c:v>CITE 1</c:v>
                </c:pt>
              </c:strCache>
            </c:strRef>
          </c:tx>
          <c:spPr>
            <a:solidFill>
              <a:schemeClr val="accent1"/>
            </a:solidFill>
            <a:ln w="6350">
              <a:solidFill>
                <a:schemeClr val="bg1"/>
              </a:solidFill>
            </a:ln>
          </c:spPr>
          <c:invertIfNegative val="0"/>
          <c:cat>
            <c:strRef>
              <c:f>'1.3'!$B$48:$B$50</c:f>
              <c:strCache>
                <c:ptCount val="3"/>
                <c:pt idx="0">
                  <c:v>IT</c:v>
                </c:pt>
                <c:pt idx="1">
                  <c:v>FR</c:v>
                </c:pt>
                <c:pt idx="2">
                  <c:v>DE</c:v>
                </c:pt>
              </c:strCache>
            </c:strRef>
          </c:cat>
          <c:val>
            <c:numRef>
              <c:f>'1.3'!$C$48:$C$50</c:f>
              <c:numCache>
                <c:formatCode>_-* #\ ##0\ _€_-;\-* #\ ##0\ _€_-;_-* "-"??\ _€_-;_-@_-</c:formatCode>
                <c:ptCount val="3"/>
                <c:pt idx="0">
                  <c:v>39569</c:v>
                </c:pt>
                <c:pt idx="1">
                  <c:v>45320</c:v>
                </c:pt>
                <c:pt idx="2">
                  <c:v>82145</c:v>
                </c:pt>
              </c:numCache>
            </c:numRef>
          </c:val>
          <c:extLst>
            <c:ext xmlns:c16="http://schemas.microsoft.com/office/drawing/2014/chart" uri="{C3380CC4-5D6E-409C-BE32-E72D297353CC}">
              <c16:uniqueId val="{00000001-945C-480F-B7FA-2443E3E36FE8}"/>
            </c:ext>
          </c:extLst>
        </c:ser>
        <c:dLbls>
          <c:showLegendKey val="0"/>
          <c:showVal val="0"/>
          <c:showCatName val="0"/>
          <c:showSerName val="0"/>
          <c:showPercent val="0"/>
          <c:showBubbleSize val="0"/>
        </c:dLbls>
        <c:gapWidth val="150"/>
        <c:axId val="145357824"/>
        <c:axId val="145052416"/>
      </c:barChart>
      <c:catAx>
        <c:axId val="145357824"/>
        <c:scaling>
          <c:orientation val="minMax"/>
        </c:scaling>
        <c:delete val="0"/>
        <c:axPos val="l"/>
        <c:numFmt formatCode="General" sourceLinked="1"/>
        <c:majorTickMark val="out"/>
        <c:minorTickMark val="none"/>
        <c:tickLblPos val="nextTo"/>
        <c:txPr>
          <a:bodyPr/>
          <a:lstStyle/>
          <a:p>
            <a:pPr>
              <a:defRPr b="1"/>
            </a:pPr>
            <a:endParaRPr lang="fr-FR"/>
          </a:p>
        </c:txPr>
        <c:crossAx val="145052416"/>
        <c:crosses val="autoZero"/>
        <c:auto val="1"/>
        <c:lblAlgn val="ctr"/>
        <c:lblOffset val="100"/>
        <c:noMultiLvlLbl val="0"/>
      </c:catAx>
      <c:valAx>
        <c:axId val="14505241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Équivalent US $ PPA </a:t>
                </a:r>
              </a:p>
            </c:rich>
          </c:tx>
          <c:layout>
            <c:manualLayout>
              <c:xMode val="edge"/>
              <c:yMode val="edge"/>
              <c:x val="0.81853092183288056"/>
              <c:y val="0.90292460306688394"/>
            </c:manualLayout>
          </c:layout>
          <c:overlay val="0"/>
        </c:title>
        <c:numFmt formatCode="_-* #\ ##0\ _€_-;\-* #\ ##0\ _€_-;_-* &quot;-&quot;??\ _€_-;_-@_-" sourceLinked="1"/>
        <c:majorTickMark val="out"/>
        <c:minorTickMark val="none"/>
        <c:tickLblPos val="nextTo"/>
        <c:crossAx val="145357824"/>
        <c:crosses val="autoZero"/>
        <c:crossBetween val="between"/>
      </c:valAx>
    </c:plotArea>
    <c:legend>
      <c:legendPos val="b"/>
      <c:layout>
        <c:manualLayout>
          <c:xMode val="edge"/>
          <c:yMode val="edge"/>
          <c:x val="0.37510137649933517"/>
          <c:y val="0.89840193909796984"/>
          <c:w val="0.25038745991892492"/>
          <c:h val="9.635571669095394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389780767888983E-2"/>
          <c:y val="4.5387424605385966E-2"/>
          <c:w val="0.95391283408184568"/>
          <c:h val="0.86068243576965553"/>
        </c:manualLayout>
      </c:layout>
      <c:barChart>
        <c:barDir val="col"/>
        <c:grouping val="clustered"/>
        <c:varyColors val="0"/>
        <c:ser>
          <c:idx val="1"/>
          <c:order val="0"/>
          <c:tx>
            <c:strRef>
              <c:f>'1.3'!$C$59</c:f>
              <c:strCache>
                <c:ptCount val="1"/>
                <c:pt idx="0">
                  <c:v>Évolution des dépenses  publiques d'éducation</c:v>
                </c:pt>
              </c:strCache>
            </c:strRef>
          </c:tx>
          <c:spPr>
            <a:solidFill>
              <a:schemeClr val="accent1"/>
            </a:solidFill>
            <a:ln w="6350">
              <a:solidFill>
                <a:schemeClr val="bg1"/>
              </a:solidFill>
            </a:ln>
          </c:spPr>
          <c:invertIfNegative val="0"/>
          <c:dLbls>
            <c:spPr>
              <a:noFill/>
              <a:ln>
                <a:noFill/>
              </a:ln>
              <a:effectLst/>
            </c:spPr>
            <c:txPr>
              <a:bodyPr/>
              <a:lstStyle/>
              <a:p>
                <a:pPr>
                  <a:defRPr b="1"/>
                </a:pPr>
                <a:endParaRPr lang="fr-FR"/>
              </a:p>
            </c:txPr>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'1.3'!$B$60:$B$83</c:f>
              <c:strCache>
                <c:ptCount val="24"/>
                <c:pt idx="0">
                  <c:v>LV</c:v>
                </c:pt>
                <c:pt idx="1">
                  <c:v>AT</c:v>
                </c:pt>
                <c:pt idx="2">
                  <c:v>PT</c:v>
                </c:pt>
                <c:pt idx="3">
                  <c:v>HU</c:v>
                </c:pt>
                <c:pt idx="4">
                  <c:v>IT</c:v>
                </c:pt>
                <c:pt idx="5">
                  <c:v>FR</c:v>
                </c:pt>
                <c:pt idx="6">
                  <c:v>FI</c:v>
                </c:pt>
                <c:pt idx="7">
                  <c:v>NL</c:v>
                </c:pt>
                <c:pt idx="8">
                  <c:v>BE</c:v>
                </c:pt>
                <c:pt idx="9">
                  <c:v>ES</c:v>
                </c:pt>
                <c:pt idx="10">
                  <c:v>DE</c:v>
                </c:pt>
                <c:pt idx="11">
                  <c:v>LU</c:v>
                </c:pt>
                <c:pt idx="12">
                  <c:v>UE-25</c:v>
                </c:pt>
                <c:pt idx="13">
                  <c:v>PL</c:v>
                </c:pt>
                <c:pt idx="14">
                  <c:v>SI</c:v>
                </c:pt>
                <c:pt idx="15">
                  <c:v>SE</c:v>
                </c:pt>
                <c:pt idx="16">
                  <c:v>IE</c:v>
                </c:pt>
                <c:pt idx="17">
                  <c:v>LT</c:v>
                </c:pt>
                <c:pt idx="18">
                  <c:v>SK</c:v>
                </c:pt>
                <c:pt idx="19">
                  <c:v>RO</c:v>
                </c:pt>
                <c:pt idx="20">
                  <c:v>EE</c:v>
                </c:pt>
                <c:pt idx="21">
                  <c:v>CZ</c:v>
                </c:pt>
                <c:pt idx="22">
                  <c:v>BG</c:v>
                </c:pt>
                <c:pt idx="23">
                  <c:v>HR</c:v>
                </c:pt>
              </c:strCache>
            </c:strRef>
          </c:cat>
          <c:val>
            <c:numRef>
              <c:f>'1.3'!$C$60:$C$83</c:f>
              <c:numCache>
                <c:formatCode>0</c:formatCode>
                <c:ptCount val="24"/>
                <c:pt idx="0">
                  <c:v>95.417869999999994</c:v>
                </c:pt>
                <c:pt idx="1">
                  <c:v>100.7437</c:v>
                </c:pt>
                <c:pt idx="2">
                  <c:v>101.828</c:v>
                </c:pt>
                <c:pt idx="3">
                  <c:v>102.4879</c:v>
                </c:pt>
                <c:pt idx="4">
                  <c:v>103.1922</c:v>
                </c:pt>
                <c:pt idx="5">
                  <c:v>103.00579999999999</c:v>
                </c:pt>
                <c:pt idx="6">
                  <c:v>102.8767</c:v>
                </c:pt>
                <c:pt idx="7">
                  <c:v>104.81010000000001</c:v>
                </c:pt>
                <c:pt idx="8">
                  <c:v>106.25749999999999</c:v>
                </c:pt>
                <c:pt idx="9">
                  <c:v>113.7042</c:v>
                </c:pt>
                <c:pt idx="10">
                  <c:v>114.06010000000001</c:v>
                </c:pt>
                <c:pt idx="11">
                  <c:v>114.5352</c:v>
                </c:pt>
                <c:pt idx="12">
                  <c:v>117.12204217391304</c:v>
                </c:pt>
                <c:pt idx="13">
                  <c:v>116.65219999999999</c:v>
                </c:pt>
                <c:pt idx="14">
                  <c:v>117.5438</c:v>
                </c:pt>
                <c:pt idx="15">
                  <c:v>120.11920000000001</c:v>
                </c:pt>
                <c:pt idx="16">
                  <c:v>125.4551</c:v>
                </c:pt>
                <c:pt idx="17">
                  <c:v>126.86190000000001</c:v>
                </c:pt>
                <c:pt idx="18">
                  <c:v>130.75559999999999</c:v>
                </c:pt>
                <c:pt idx="19">
                  <c:v>132.05199999999999</c:v>
                </c:pt>
                <c:pt idx="20">
                  <c:v>136.25489999999999</c:v>
                </c:pt>
                <c:pt idx="21">
                  <c:v>140.49199999999999</c:v>
                </c:pt>
                <c:pt idx="22">
                  <c:v>141.28550000000001</c:v>
                </c:pt>
                <c:pt idx="23">
                  <c:v>143.41550000000001</c:v>
                </c:pt>
              </c:numCache>
            </c:numRef>
          </c:val>
          <c:extLst>
            <c:ext xmlns:c16="http://schemas.microsoft.com/office/drawing/2014/chart" uri="{C3380CC4-5D6E-409C-BE32-E72D297353CC}">
              <c16:uniqueId val="{00000000-E3C2-475D-B55A-0C7B12035B2F}"/>
            </c:ext>
          </c:extLst>
        </c:ser>
        <c:ser>
          <c:idx val="3"/>
          <c:order val="1"/>
          <c:tx>
            <c:strRef>
              <c:f>'1.3'!$D$59</c:f>
              <c:strCache>
                <c:ptCount val="1"/>
                <c:pt idx="0">
                  <c:v>Évolution du PIB </c:v>
                </c:pt>
              </c:strCache>
            </c:strRef>
          </c:tx>
          <c:spPr>
            <a:solidFill>
              <a:schemeClr val="accent4">
                <a:lumMod val="60000"/>
                <a:lumOff val="40000"/>
              </a:schemeClr>
            </a:solidFill>
            <a:ln w="6350">
              <a:solidFill>
                <a:schemeClr val="bg1"/>
              </a:solidFill>
            </a:ln>
          </c:spPr>
          <c:invertIfNegative val="0"/>
          <c:cat>
            <c:strRef>
              <c:f>'1.3'!$B$60:$B$83</c:f>
              <c:strCache>
                <c:ptCount val="24"/>
                <c:pt idx="0">
                  <c:v>LV</c:v>
                </c:pt>
                <c:pt idx="1">
                  <c:v>AT</c:v>
                </c:pt>
                <c:pt idx="2">
                  <c:v>PT</c:v>
                </c:pt>
                <c:pt idx="3">
                  <c:v>HU</c:v>
                </c:pt>
                <c:pt idx="4">
                  <c:v>IT</c:v>
                </c:pt>
                <c:pt idx="5">
                  <c:v>FR</c:v>
                </c:pt>
                <c:pt idx="6">
                  <c:v>FI</c:v>
                </c:pt>
                <c:pt idx="7">
                  <c:v>NL</c:v>
                </c:pt>
                <c:pt idx="8">
                  <c:v>BE</c:v>
                </c:pt>
                <c:pt idx="9">
                  <c:v>ES</c:v>
                </c:pt>
                <c:pt idx="10">
                  <c:v>DE</c:v>
                </c:pt>
                <c:pt idx="11">
                  <c:v>LU</c:v>
                </c:pt>
                <c:pt idx="12">
                  <c:v>UE-25</c:v>
                </c:pt>
                <c:pt idx="13">
                  <c:v>PL</c:v>
                </c:pt>
                <c:pt idx="14">
                  <c:v>SI</c:v>
                </c:pt>
                <c:pt idx="15">
                  <c:v>SE</c:v>
                </c:pt>
                <c:pt idx="16">
                  <c:v>IE</c:v>
                </c:pt>
                <c:pt idx="17">
                  <c:v>LT</c:v>
                </c:pt>
                <c:pt idx="18">
                  <c:v>SK</c:v>
                </c:pt>
                <c:pt idx="19">
                  <c:v>RO</c:v>
                </c:pt>
                <c:pt idx="20">
                  <c:v>EE</c:v>
                </c:pt>
                <c:pt idx="21">
                  <c:v>CZ</c:v>
                </c:pt>
                <c:pt idx="22">
                  <c:v>BG</c:v>
                </c:pt>
                <c:pt idx="23">
                  <c:v>HR</c:v>
                </c:pt>
              </c:strCache>
            </c:strRef>
          </c:cat>
          <c:val>
            <c:numRef>
              <c:f>'1.3'!$D$60:$D$83</c:f>
              <c:numCache>
                <c:formatCode>0</c:formatCode>
                <c:ptCount val="24"/>
                <c:pt idx="0">
                  <c:v>110.32237932611139</c:v>
                </c:pt>
                <c:pt idx="1">
                  <c:v>101.44450000000001</c:v>
                </c:pt>
                <c:pt idx="2">
                  <c:v>102.26239907525118</c:v>
                </c:pt>
                <c:pt idx="3">
                  <c:v>112.38212139740301</c:v>
                </c:pt>
                <c:pt idx="4">
                  <c:v>95.060872216083581</c:v>
                </c:pt>
                <c:pt idx="5">
                  <c:v>98.930629999999994</c:v>
                </c:pt>
                <c:pt idx="6">
                  <c:v>106.0591</c:v>
                </c:pt>
                <c:pt idx="7">
                  <c:v>105.48933060704331</c:v>
                </c:pt>
                <c:pt idx="8">
                  <c:v>101.35718247466453</c:v>
                </c:pt>
                <c:pt idx="9">
                  <c:v>98.145891502326137</c:v>
                </c:pt>
                <c:pt idx="10">
                  <c:v>103.16</c:v>
                </c:pt>
                <c:pt idx="11">
                  <c:v>109.27699510029127</c:v>
                </c:pt>
                <c:pt idx="12">
                  <c:v>107.9051414881253</c:v>
                </c:pt>
                <c:pt idx="13">
                  <c:v>117.36430523623058</c:v>
                </c:pt>
                <c:pt idx="14">
                  <c:v>111.8271</c:v>
                </c:pt>
                <c:pt idx="15">
                  <c:v>106.49079999999999</c:v>
                </c:pt>
                <c:pt idx="16">
                  <c:v>135.10977818042551</c:v>
                </c:pt>
                <c:pt idx="17">
                  <c:v>116.2953</c:v>
                </c:pt>
                <c:pt idx="18">
                  <c:v>108.1423831036239</c:v>
                </c:pt>
                <c:pt idx="19">
                  <c:v>118.03794188999544</c:v>
                </c:pt>
                <c:pt idx="20">
                  <c:v>116.84829999999999</c:v>
                </c:pt>
                <c:pt idx="21">
                  <c:v>108.37122956482497</c:v>
                </c:pt>
                <c:pt idx="22">
                  <c:v>108.64140728770637</c:v>
                </c:pt>
                <c:pt idx="23">
                  <c:v>104.08941634439151</c:v>
                </c:pt>
              </c:numCache>
            </c:numRef>
          </c:val>
          <c:extLst>
            <c:ext xmlns:c16="http://schemas.microsoft.com/office/drawing/2014/chart" uri="{C3380CC4-5D6E-409C-BE32-E72D297353CC}">
              <c16:uniqueId val="{00000001-E3C2-475D-B55A-0C7B12035B2F}"/>
            </c:ext>
          </c:extLst>
        </c:ser>
        <c:dLbls>
          <c:showLegendKey val="0"/>
          <c:showVal val="0"/>
          <c:showCatName val="0"/>
          <c:showSerName val="0"/>
          <c:showPercent val="0"/>
          <c:showBubbleSize val="0"/>
        </c:dLbls>
        <c:gapWidth val="150"/>
        <c:axId val="145188352"/>
        <c:axId val="145189888"/>
      </c:barChart>
      <c:catAx>
        <c:axId val="145188352"/>
        <c:scaling>
          <c:orientation val="minMax"/>
        </c:scaling>
        <c:delete val="1"/>
        <c:axPos val="b"/>
        <c:numFmt formatCode="General" sourceLinked="0"/>
        <c:majorTickMark val="out"/>
        <c:minorTickMark val="none"/>
        <c:tickLblPos val="low"/>
        <c:crossAx val="145189888"/>
        <c:crossesAt val="100"/>
        <c:auto val="1"/>
        <c:lblAlgn val="ctr"/>
        <c:lblOffset val="100"/>
        <c:noMultiLvlLbl val="0"/>
      </c:catAx>
      <c:valAx>
        <c:axId val="145189888"/>
        <c:scaling>
          <c:orientation val="minMax"/>
          <c:min val="90"/>
        </c:scaling>
        <c:delete val="0"/>
        <c:axPos val="l"/>
        <c:majorGridlines>
          <c:spPr>
            <a:ln w="6350">
              <a:solidFill>
                <a:schemeClr val="bg1">
                  <a:lumMod val="85000"/>
                  <a:alpha val="20000"/>
                </a:schemeClr>
              </a:solidFill>
            </a:ln>
          </c:spPr>
        </c:majorGridlines>
        <c:title>
          <c:tx>
            <c:rich>
              <a:bodyPr rot="0" vert="horz"/>
              <a:lstStyle/>
              <a:p>
                <a:pPr>
                  <a:defRPr/>
                </a:pPr>
                <a:r>
                  <a:rPr lang="fr-FR"/>
                  <a:t>Indice de variation : 2015 = 100</a:t>
                </a:r>
              </a:p>
            </c:rich>
          </c:tx>
          <c:layout>
            <c:manualLayout>
              <c:xMode val="edge"/>
              <c:yMode val="edge"/>
              <c:x val="4.2424244184712342E-2"/>
              <c:y val="2.2951943844903358E-3"/>
            </c:manualLayout>
          </c:layout>
          <c:overlay val="0"/>
        </c:title>
        <c:numFmt formatCode="0" sourceLinked="1"/>
        <c:majorTickMark val="out"/>
        <c:minorTickMark val="none"/>
        <c:tickLblPos val="nextTo"/>
        <c:crossAx val="145188352"/>
        <c:crosses val="autoZero"/>
        <c:crossBetween val="between"/>
      </c:valAx>
    </c:plotArea>
    <c:legend>
      <c:legendPos val="b"/>
      <c:layout>
        <c:manualLayout>
          <c:xMode val="edge"/>
          <c:yMode val="edge"/>
          <c:x val="0.2020185574478876"/>
          <c:y val="0.95145728498042748"/>
          <c:w val="0.59205755986669406"/>
          <c:h val="4.6536162172449505E-2"/>
        </c:manualLayout>
      </c:layout>
      <c:overlay val="0"/>
    </c:legend>
    <c:plotVisOnly val="1"/>
    <c:dispBlanksAs val="gap"/>
    <c:showDLblsOverMax val="0"/>
  </c:chart>
  <c:spPr>
    <a:ln>
      <a:solidFill>
        <a:schemeClr val="bg1">
          <a:lumMod val="7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Temps d'enseignement statutaire, en heures (2020-2021)</a:t>
            </a:r>
          </a:p>
        </c:rich>
      </c:tx>
      <c:layout>
        <c:manualLayout>
          <c:xMode val="edge"/>
          <c:yMode val="edge"/>
          <c:x val="0.11367429792429792"/>
          <c:y val="1.7737785253615412E-2"/>
        </c:manualLayout>
      </c:layout>
      <c:overlay val="0"/>
    </c:title>
    <c:autoTitleDeleted val="0"/>
    <c:plotArea>
      <c:layout>
        <c:manualLayout>
          <c:layoutTarget val="inner"/>
          <c:xMode val="edge"/>
          <c:yMode val="edge"/>
          <c:x val="0.1286099097630754"/>
          <c:y val="9.2492483744297013E-2"/>
          <c:w val="0.78924956730240037"/>
          <c:h val="0.71298777492385645"/>
        </c:manualLayout>
      </c:layout>
      <c:barChart>
        <c:barDir val="bar"/>
        <c:grouping val="clustered"/>
        <c:varyColors val="0"/>
        <c:ser>
          <c:idx val="1"/>
          <c:order val="0"/>
          <c:tx>
            <c:strRef>
              <c:f>'1.3'!$I$42</c:f>
              <c:strCache>
                <c:ptCount val="1"/>
                <c:pt idx="0">
                  <c:v>CITE 2</c:v>
                </c:pt>
              </c:strCache>
            </c:strRef>
          </c:tx>
          <c:spPr>
            <a:solidFill>
              <a:schemeClr val="accent1">
                <a:lumMod val="40000"/>
                <a:lumOff val="60000"/>
              </a:schemeClr>
            </a:solidFill>
            <a:ln w="6350">
              <a:solidFill>
                <a:schemeClr val="bg1"/>
              </a:solidFill>
            </a:ln>
          </c:spPr>
          <c:invertIfNegative val="0"/>
          <c:cat>
            <c:strRef>
              <c:f>'1.3'!$G$51:$G$53</c:f>
              <c:strCache>
                <c:ptCount val="3"/>
                <c:pt idx="0">
                  <c:v>IT</c:v>
                </c:pt>
                <c:pt idx="1">
                  <c:v>FR</c:v>
                </c:pt>
                <c:pt idx="2">
                  <c:v>DE</c:v>
                </c:pt>
              </c:strCache>
            </c:strRef>
          </c:cat>
          <c:val>
            <c:numRef>
              <c:f>'1.3'!$I$43:$I$45</c:f>
              <c:numCache>
                <c:formatCode>_-* #\ ##0\ _€_-;\-* #\ ##0\ _€_-;_-* "-"??\ _€_-;_-@_-</c:formatCode>
                <c:ptCount val="3"/>
                <c:pt idx="0">
                  <c:v>640.65898000000004</c:v>
                </c:pt>
                <c:pt idx="1">
                  <c:v>608.4</c:v>
                </c:pt>
                <c:pt idx="2">
                  <c:v>720</c:v>
                </c:pt>
              </c:numCache>
            </c:numRef>
          </c:val>
          <c:extLst>
            <c:ext xmlns:c16="http://schemas.microsoft.com/office/drawing/2014/chart" uri="{C3380CC4-5D6E-409C-BE32-E72D297353CC}">
              <c16:uniqueId val="{00000000-3509-4EA5-B9A5-ACDDC82F22B5}"/>
            </c:ext>
          </c:extLst>
        </c:ser>
        <c:ser>
          <c:idx val="0"/>
          <c:order val="1"/>
          <c:tx>
            <c:strRef>
              <c:f>'1.3'!$H$42</c:f>
              <c:strCache>
                <c:ptCount val="1"/>
                <c:pt idx="0">
                  <c:v>CITE 1</c:v>
                </c:pt>
              </c:strCache>
            </c:strRef>
          </c:tx>
          <c:spPr>
            <a:solidFill>
              <a:schemeClr val="accent1"/>
            </a:solidFill>
            <a:ln w="6350">
              <a:solidFill>
                <a:schemeClr val="bg1"/>
              </a:solidFill>
            </a:ln>
          </c:spPr>
          <c:invertIfNegative val="0"/>
          <c:cat>
            <c:strRef>
              <c:f>'1.3'!$G$51:$G$53</c:f>
              <c:strCache>
                <c:ptCount val="3"/>
                <c:pt idx="0">
                  <c:v>IT</c:v>
                </c:pt>
                <c:pt idx="1">
                  <c:v>FR</c:v>
                </c:pt>
                <c:pt idx="2">
                  <c:v>DE</c:v>
                </c:pt>
              </c:strCache>
            </c:strRef>
          </c:cat>
          <c:val>
            <c:numRef>
              <c:f>'1.3'!$H$43:$H$45</c:f>
              <c:numCache>
                <c:formatCode>_-* #\ ##0\ _€_-;\-* #\ ##0\ _€_-;_-* "-"??\ _€_-;_-@_-</c:formatCode>
                <c:ptCount val="3"/>
                <c:pt idx="0">
                  <c:v>691.16237000000001</c:v>
                </c:pt>
                <c:pt idx="1">
                  <c:v>743.6</c:v>
                </c:pt>
                <c:pt idx="2">
                  <c:v>900</c:v>
                </c:pt>
              </c:numCache>
            </c:numRef>
          </c:val>
          <c:extLst>
            <c:ext xmlns:c16="http://schemas.microsoft.com/office/drawing/2014/chart" uri="{C3380CC4-5D6E-409C-BE32-E72D297353CC}">
              <c16:uniqueId val="{00000001-3509-4EA5-B9A5-ACDDC82F22B5}"/>
            </c:ext>
          </c:extLst>
        </c:ser>
        <c:dLbls>
          <c:showLegendKey val="0"/>
          <c:showVal val="0"/>
          <c:showCatName val="0"/>
          <c:showSerName val="0"/>
          <c:showPercent val="0"/>
          <c:showBubbleSize val="0"/>
        </c:dLbls>
        <c:gapWidth val="150"/>
        <c:axId val="145334656"/>
        <c:axId val="145336192"/>
      </c:barChart>
      <c:catAx>
        <c:axId val="145334656"/>
        <c:scaling>
          <c:orientation val="minMax"/>
        </c:scaling>
        <c:delete val="0"/>
        <c:axPos val="l"/>
        <c:numFmt formatCode="General" sourceLinked="0"/>
        <c:majorTickMark val="out"/>
        <c:minorTickMark val="none"/>
        <c:tickLblPos val="nextTo"/>
        <c:txPr>
          <a:bodyPr/>
          <a:lstStyle/>
          <a:p>
            <a:pPr>
              <a:defRPr b="1"/>
            </a:pPr>
            <a:endParaRPr lang="fr-FR"/>
          </a:p>
        </c:txPr>
        <c:crossAx val="145336192"/>
        <c:crosses val="autoZero"/>
        <c:auto val="1"/>
        <c:lblAlgn val="ctr"/>
        <c:lblOffset val="100"/>
        <c:noMultiLvlLbl val="0"/>
      </c:catAx>
      <c:valAx>
        <c:axId val="145336192"/>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Heures</a:t>
                </a:r>
              </a:p>
            </c:rich>
          </c:tx>
          <c:layout>
            <c:manualLayout>
              <c:xMode val="edge"/>
              <c:yMode val="edge"/>
              <c:x val="0.88904944364185212"/>
              <c:y val="0.90292460306688394"/>
            </c:manualLayout>
          </c:layout>
          <c:overlay val="0"/>
        </c:title>
        <c:numFmt formatCode="_-* #\ ##0\ _€_-;\-* #\ ##0\ _€_-;_-* &quot;-&quot;??\ _€_-;_-@_-" sourceLinked="1"/>
        <c:majorTickMark val="out"/>
        <c:minorTickMark val="none"/>
        <c:tickLblPos val="nextTo"/>
        <c:crossAx val="145334656"/>
        <c:crosses val="autoZero"/>
        <c:crossBetween val="between"/>
      </c:valAx>
    </c:plotArea>
    <c:legend>
      <c:legendPos val="b"/>
      <c:layout>
        <c:manualLayout>
          <c:xMode val="edge"/>
          <c:yMode val="edge"/>
          <c:x val="0.38754582152444778"/>
          <c:y val="0.90681034671108773"/>
          <c:w val="0.25038745991892492"/>
          <c:h val="8.794730907783603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Temps annuel moyen d'instruction statutaire, en heures (2022-2023)</a:t>
            </a:r>
          </a:p>
        </c:rich>
      </c:tx>
      <c:layout>
        <c:manualLayout>
          <c:xMode val="edge"/>
          <c:yMode val="edge"/>
          <c:x val="0.13658699633699634"/>
          <c:y val="4.3777916764543533E-2"/>
        </c:manualLayout>
      </c:layout>
      <c:overlay val="0"/>
    </c:title>
    <c:autoTitleDeleted val="0"/>
    <c:plotArea>
      <c:layout>
        <c:manualLayout>
          <c:layoutTarget val="inner"/>
          <c:xMode val="edge"/>
          <c:yMode val="edge"/>
          <c:x val="0.1286099097630754"/>
          <c:y val="0.15911659597188374"/>
          <c:w val="0.78924956730240037"/>
          <c:h val="0.63794983769441549"/>
        </c:manualLayout>
      </c:layout>
      <c:barChart>
        <c:barDir val="bar"/>
        <c:grouping val="clustered"/>
        <c:varyColors val="0"/>
        <c:ser>
          <c:idx val="1"/>
          <c:order val="0"/>
          <c:tx>
            <c:strRef>
              <c:f>'1.3'!$I$35</c:f>
              <c:strCache>
                <c:ptCount val="1"/>
                <c:pt idx="0">
                  <c:v>CITE 2</c:v>
                </c:pt>
              </c:strCache>
            </c:strRef>
          </c:tx>
          <c:spPr>
            <a:solidFill>
              <a:schemeClr val="accent1">
                <a:lumMod val="40000"/>
                <a:lumOff val="60000"/>
              </a:schemeClr>
            </a:solidFill>
            <a:ln w="6350">
              <a:solidFill>
                <a:schemeClr val="bg1"/>
              </a:solidFill>
            </a:ln>
          </c:spPr>
          <c:invertIfNegative val="0"/>
          <c:cat>
            <c:strRef>
              <c:f>'1.3'!$G$43:$G$45</c:f>
              <c:strCache>
                <c:ptCount val="3"/>
                <c:pt idx="0">
                  <c:v>DE</c:v>
                </c:pt>
                <c:pt idx="1">
                  <c:v>IT</c:v>
                </c:pt>
                <c:pt idx="2">
                  <c:v>FR</c:v>
                </c:pt>
              </c:strCache>
            </c:strRef>
          </c:cat>
          <c:val>
            <c:numRef>
              <c:f>'1.3'!$I$36:$I$38</c:f>
              <c:numCache>
                <c:formatCode>_-* #\ ##0\ _€_-;\-* #\ ##0\ _€_-;_-* "-"??\ _€_-;_-@_-</c:formatCode>
                <c:ptCount val="3"/>
                <c:pt idx="0">
                  <c:v>895.96745999999996</c:v>
                </c:pt>
                <c:pt idx="1">
                  <c:v>968</c:v>
                </c:pt>
                <c:pt idx="2">
                  <c:v>990</c:v>
                </c:pt>
              </c:numCache>
            </c:numRef>
          </c:val>
          <c:extLst>
            <c:ext xmlns:c16="http://schemas.microsoft.com/office/drawing/2014/chart" uri="{C3380CC4-5D6E-409C-BE32-E72D297353CC}">
              <c16:uniqueId val="{00000000-1A42-4273-9A44-DEA2F60C22C4}"/>
            </c:ext>
          </c:extLst>
        </c:ser>
        <c:ser>
          <c:idx val="0"/>
          <c:order val="1"/>
          <c:tx>
            <c:strRef>
              <c:f>'1.3'!$H$35</c:f>
              <c:strCache>
                <c:ptCount val="1"/>
                <c:pt idx="0">
                  <c:v>CITE 1</c:v>
                </c:pt>
              </c:strCache>
            </c:strRef>
          </c:tx>
          <c:spPr>
            <a:solidFill>
              <a:schemeClr val="accent1"/>
            </a:solidFill>
            <a:ln w="6350">
              <a:solidFill>
                <a:schemeClr val="bg1"/>
              </a:solidFill>
            </a:ln>
          </c:spPr>
          <c:invertIfNegative val="0"/>
          <c:cat>
            <c:strRef>
              <c:f>'1.3'!$G$43:$G$45</c:f>
              <c:strCache>
                <c:ptCount val="3"/>
                <c:pt idx="0">
                  <c:v>DE</c:v>
                </c:pt>
                <c:pt idx="1">
                  <c:v>IT</c:v>
                </c:pt>
                <c:pt idx="2">
                  <c:v>FR</c:v>
                </c:pt>
              </c:strCache>
            </c:strRef>
          </c:cat>
          <c:val>
            <c:numRef>
              <c:f>'1.3'!$H$36:$H$38</c:f>
              <c:numCache>
                <c:formatCode>_-* #\ ##0\ _€_-;\-* #\ ##0\ _€_-;_-* "-"??\ _€_-;_-@_-</c:formatCode>
                <c:ptCount val="3"/>
                <c:pt idx="0">
                  <c:v>724.00332000000003</c:v>
                </c:pt>
                <c:pt idx="1">
                  <c:v>864</c:v>
                </c:pt>
                <c:pt idx="2">
                  <c:v>904.2</c:v>
                </c:pt>
              </c:numCache>
            </c:numRef>
          </c:val>
          <c:extLst>
            <c:ext xmlns:c16="http://schemas.microsoft.com/office/drawing/2014/chart" uri="{C3380CC4-5D6E-409C-BE32-E72D297353CC}">
              <c16:uniqueId val="{00000001-1A42-4273-9A44-DEA2F60C22C4}"/>
            </c:ext>
          </c:extLst>
        </c:ser>
        <c:dLbls>
          <c:showLegendKey val="0"/>
          <c:showVal val="0"/>
          <c:showCatName val="0"/>
          <c:showSerName val="0"/>
          <c:showPercent val="0"/>
          <c:showBubbleSize val="0"/>
        </c:dLbls>
        <c:gapWidth val="150"/>
        <c:axId val="145082240"/>
        <c:axId val="145083776"/>
      </c:barChart>
      <c:catAx>
        <c:axId val="145082240"/>
        <c:scaling>
          <c:orientation val="minMax"/>
        </c:scaling>
        <c:delete val="0"/>
        <c:axPos val="l"/>
        <c:numFmt formatCode="General" sourceLinked="0"/>
        <c:majorTickMark val="out"/>
        <c:minorTickMark val="none"/>
        <c:tickLblPos val="nextTo"/>
        <c:txPr>
          <a:bodyPr/>
          <a:lstStyle/>
          <a:p>
            <a:pPr>
              <a:defRPr b="1"/>
            </a:pPr>
            <a:endParaRPr lang="fr-FR"/>
          </a:p>
        </c:txPr>
        <c:crossAx val="145083776"/>
        <c:crosses val="autoZero"/>
        <c:auto val="1"/>
        <c:lblAlgn val="ctr"/>
        <c:lblOffset val="100"/>
        <c:noMultiLvlLbl val="0"/>
      </c:catAx>
      <c:valAx>
        <c:axId val="14508377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Heures</a:t>
                </a:r>
              </a:p>
            </c:rich>
          </c:tx>
          <c:layout>
            <c:manualLayout>
              <c:xMode val="edge"/>
              <c:yMode val="edge"/>
              <c:x val="0.88904944364185212"/>
              <c:y val="0.90292460306688394"/>
            </c:manualLayout>
          </c:layout>
          <c:overlay val="0"/>
        </c:title>
        <c:numFmt formatCode="_-* #\ ##0\ _€_-;\-* #\ ##0\ _€_-;_-* &quot;-&quot;??\ _€_-;_-@_-" sourceLinked="1"/>
        <c:majorTickMark val="out"/>
        <c:minorTickMark val="none"/>
        <c:tickLblPos val="nextTo"/>
        <c:crossAx val="145082240"/>
        <c:crosses val="autoZero"/>
        <c:crossBetween val="between"/>
      </c:valAx>
    </c:plotArea>
    <c:legend>
      <c:legendPos val="b"/>
      <c:layout>
        <c:manualLayout>
          <c:xMode val="edge"/>
          <c:yMode val="edge"/>
          <c:x val="0.38754582152444778"/>
          <c:y val="0.90681034671108773"/>
          <c:w val="0.25038745991892492"/>
          <c:h val="8.794730907783603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6</xdr:col>
      <xdr:colOff>467354</xdr:colOff>
      <xdr:row>63</xdr:row>
      <xdr:rowOff>74571</xdr:rowOff>
    </xdr:to>
    <xdr:pic>
      <xdr:nvPicPr>
        <xdr:cNvPr id="5" name="Image 4"/>
        <xdr:cNvPicPr>
          <a:picLocks noChangeAspect="1"/>
        </xdr:cNvPicPr>
      </xdr:nvPicPr>
      <xdr:blipFill>
        <a:blip xmlns:r="http://schemas.openxmlformats.org/officeDocument/2006/relationships" r:embed="rId1"/>
        <a:stretch>
          <a:fillRect/>
        </a:stretch>
      </xdr:blipFill>
      <xdr:spPr>
        <a:xfrm>
          <a:off x="762000" y="6667500"/>
          <a:ext cx="4821640" cy="4320000"/>
        </a:xfrm>
        <a:prstGeom prst="rect">
          <a:avLst/>
        </a:prstGeom>
      </xdr:spPr>
    </xdr:pic>
    <xdr:clientData/>
  </xdr:twoCellAnchor>
  <xdr:twoCellAnchor editAs="oneCell">
    <xdr:from>
      <xdr:col>1</xdr:col>
      <xdr:colOff>0</xdr:colOff>
      <xdr:row>103</xdr:row>
      <xdr:rowOff>0</xdr:rowOff>
    </xdr:from>
    <xdr:to>
      <xdr:col>6</xdr:col>
      <xdr:colOff>416703</xdr:colOff>
      <xdr:row>129</xdr:row>
      <xdr:rowOff>74571</xdr:rowOff>
    </xdr:to>
    <xdr:pic>
      <xdr:nvPicPr>
        <xdr:cNvPr id="7" name="Image 6"/>
        <xdr:cNvPicPr>
          <a:picLocks noChangeAspect="1"/>
        </xdr:cNvPicPr>
      </xdr:nvPicPr>
      <xdr:blipFill>
        <a:blip xmlns:r="http://schemas.openxmlformats.org/officeDocument/2006/relationships" r:embed="rId2"/>
        <a:stretch>
          <a:fillRect/>
        </a:stretch>
      </xdr:blipFill>
      <xdr:spPr>
        <a:xfrm>
          <a:off x="762000" y="16627929"/>
          <a:ext cx="4770989" cy="4320000"/>
        </a:xfrm>
        <a:prstGeom prst="rect">
          <a:avLst/>
        </a:prstGeom>
      </xdr:spPr>
    </xdr:pic>
    <xdr:clientData/>
  </xdr:twoCellAnchor>
  <xdr:twoCellAnchor editAs="oneCell">
    <xdr:from>
      <xdr:col>1</xdr:col>
      <xdr:colOff>1</xdr:colOff>
      <xdr:row>70</xdr:row>
      <xdr:rowOff>0</xdr:rowOff>
    </xdr:from>
    <xdr:to>
      <xdr:col>6</xdr:col>
      <xdr:colOff>401740</xdr:colOff>
      <xdr:row>96</xdr:row>
      <xdr:rowOff>74571</xdr:rowOff>
    </xdr:to>
    <xdr:pic>
      <xdr:nvPicPr>
        <xdr:cNvPr id="2" name="Imag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1" y="11919857"/>
          <a:ext cx="4756025" cy="4320000"/>
        </a:xfrm>
        <a:prstGeom prst="rect">
          <a:avLst/>
        </a:prstGeom>
      </xdr:spPr>
    </xdr:pic>
    <xdr:clientData/>
  </xdr:twoCellAnchor>
  <xdr:twoCellAnchor editAs="oneCell">
    <xdr:from>
      <xdr:col>5</xdr:col>
      <xdr:colOff>61</xdr:colOff>
      <xdr:row>4</xdr:row>
      <xdr:rowOff>0</xdr:rowOff>
    </xdr:from>
    <xdr:to>
      <xdr:col>18</xdr:col>
      <xdr:colOff>47127</xdr:colOff>
      <xdr:row>26</xdr:row>
      <xdr:rowOff>129000</xdr:rowOff>
    </xdr:to>
    <xdr:pic>
      <xdr:nvPicPr>
        <xdr:cNvPr id="3" name="Image 2"/>
        <xdr:cNvPicPr>
          <a:picLocks noChangeAspect="1"/>
        </xdr:cNvPicPr>
      </xdr:nvPicPr>
      <xdr:blipFill>
        <a:blip xmlns:r="http://schemas.openxmlformats.org/officeDocument/2006/relationships" r:embed="rId4"/>
        <a:stretch>
          <a:fillRect/>
        </a:stretch>
      </xdr:blipFill>
      <xdr:spPr>
        <a:xfrm>
          <a:off x="4343461" y="676275"/>
          <a:ext cx="9972116" cy="43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761998</xdr:colOff>
      <xdr:row>41</xdr:row>
      <xdr:rowOff>0</xdr:rowOff>
    </xdr:from>
    <xdr:to>
      <xdr:col>13</xdr:col>
      <xdr:colOff>527998</xdr:colOff>
      <xdr:row>58</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757918</xdr:colOff>
      <xdr:row>4</xdr:row>
      <xdr:rowOff>17689</xdr:rowOff>
    </xdr:from>
    <xdr:to>
      <xdr:col>22</xdr:col>
      <xdr:colOff>9526</xdr:colOff>
      <xdr:row>31</xdr:row>
      <xdr:rowOff>99333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695325</xdr:colOff>
      <xdr:row>73</xdr:row>
      <xdr:rowOff>47625</xdr:rowOff>
    </xdr:from>
    <xdr:to>
      <xdr:col>13</xdr:col>
      <xdr:colOff>461325</xdr:colOff>
      <xdr:row>90</xdr:row>
      <xdr:rowOff>151767</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669347</xdr:colOff>
      <xdr:row>3</xdr:row>
      <xdr:rowOff>58881</xdr:rowOff>
    </xdr:from>
    <xdr:to>
      <xdr:col>16</xdr:col>
      <xdr:colOff>655740</xdr:colOff>
      <xdr:row>25</xdr:row>
      <xdr:rowOff>180974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447675</xdr:colOff>
      <xdr:row>3</xdr:row>
      <xdr:rowOff>9525</xdr:rowOff>
    </xdr:from>
    <xdr:to>
      <xdr:col>24</xdr:col>
      <xdr:colOff>434068</xdr:colOff>
      <xdr:row>25</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761999</xdr:colOff>
      <xdr:row>42</xdr:row>
      <xdr:rowOff>190499</xdr:rowOff>
    </xdr:from>
    <xdr:to>
      <xdr:col>14</xdr:col>
      <xdr:colOff>227999</xdr:colOff>
      <xdr:row>50</xdr:row>
      <xdr:rowOff>9525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895350</xdr:colOff>
      <xdr:row>58</xdr:row>
      <xdr:rowOff>419100</xdr:rowOff>
    </xdr:from>
    <xdr:to>
      <xdr:col>14</xdr:col>
      <xdr:colOff>444997</xdr:colOff>
      <xdr:row>76</xdr:row>
      <xdr:rowOff>106864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0</xdr:colOff>
      <xdr:row>43</xdr:row>
      <xdr:rowOff>0</xdr:rowOff>
    </xdr:from>
    <xdr:to>
      <xdr:col>19</xdr:col>
      <xdr:colOff>228000</xdr:colOff>
      <xdr:row>49</xdr:row>
      <xdr:rowOff>28575</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35</xdr:row>
      <xdr:rowOff>0</xdr:rowOff>
    </xdr:from>
    <xdr:to>
      <xdr:col>19</xdr:col>
      <xdr:colOff>228000</xdr:colOff>
      <xdr:row>41</xdr:row>
      <xdr:rowOff>458291</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152400</xdr:colOff>
      <xdr:row>35</xdr:row>
      <xdr:rowOff>161925</xdr:rowOff>
    </xdr:from>
    <xdr:to>
      <xdr:col>14</xdr:col>
      <xdr:colOff>276225</xdr:colOff>
      <xdr:row>41</xdr:row>
      <xdr:rowOff>685800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9523</xdr:colOff>
      <xdr:row>4</xdr:row>
      <xdr:rowOff>142875</xdr:rowOff>
    </xdr:from>
    <xdr:to>
      <xdr:col>16</xdr:col>
      <xdr:colOff>295274</xdr:colOff>
      <xdr:row>26</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38</xdr:row>
      <xdr:rowOff>47625</xdr:rowOff>
    </xdr:from>
    <xdr:to>
      <xdr:col>18</xdr:col>
      <xdr:colOff>617536</xdr:colOff>
      <xdr:row>55</xdr:row>
      <xdr:rowOff>144463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779318</xdr:colOff>
      <xdr:row>63</xdr:row>
      <xdr:rowOff>103909</xdr:rowOff>
    </xdr:from>
    <xdr:to>
      <xdr:col>10</xdr:col>
      <xdr:colOff>418791</xdr:colOff>
      <xdr:row>86</xdr:row>
      <xdr:rowOff>42409</xdr:rowOff>
    </xdr:to>
    <xdr:pic>
      <xdr:nvPicPr>
        <xdr:cNvPr id="7" name="Image 6"/>
        <xdr:cNvPicPr>
          <a:picLocks noChangeAspect="1"/>
        </xdr:cNvPicPr>
      </xdr:nvPicPr>
      <xdr:blipFill>
        <a:blip xmlns:r="http://schemas.openxmlformats.org/officeDocument/2006/relationships" r:embed="rId3"/>
        <a:stretch>
          <a:fillRect/>
        </a:stretch>
      </xdr:blipFill>
      <xdr:spPr>
        <a:xfrm>
          <a:off x="4753841" y="13776614"/>
          <a:ext cx="4791632" cy="4320000"/>
        </a:xfrm>
        <a:prstGeom prst="rect">
          <a:avLst/>
        </a:prstGeom>
      </xdr:spPr>
    </xdr:pic>
    <xdr:clientData/>
  </xdr:twoCellAnchor>
  <xdr:twoCellAnchor editAs="oneCell">
    <xdr:from>
      <xdr:col>4</xdr:col>
      <xdr:colOff>909205</xdr:colOff>
      <xdr:row>97</xdr:row>
      <xdr:rowOff>121227</xdr:rowOff>
    </xdr:from>
    <xdr:to>
      <xdr:col>10</xdr:col>
      <xdr:colOff>548678</xdr:colOff>
      <xdr:row>120</xdr:row>
      <xdr:rowOff>59727</xdr:rowOff>
    </xdr:to>
    <xdr:pic>
      <xdr:nvPicPr>
        <xdr:cNvPr id="8" name="Image 7"/>
        <xdr:cNvPicPr>
          <a:picLocks noChangeAspect="1"/>
        </xdr:cNvPicPr>
      </xdr:nvPicPr>
      <xdr:blipFill>
        <a:blip xmlns:r="http://schemas.openxmlformats.org/officeDocument/2006/relationships" r:embed="rId4"/>
        <a:stretch>
          <a:fillRect/>
        </a:stretch>
      </xdr:blipFill>
      <xdr:spPr>
        <a:xfrm>
          <a:off x="4883728" y="20270932"/>
          <a:ext cx="4791632" cy="4320000"/>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0.88859</cdr:x>
      <cdr:y>0</cdr:y>
    </cdr:from>
    <cdr:to>
      <cdr:x>1</cdr:x>
      <cdr:y>0.21077</cdr:y>
    </cdr:to>
    <cdr:sp macro="" textlink="">
      <cdr:nvSpPr>
        <cdr:cNvPr id="2" name="ZoneTexte 1"/>
        <cdr:cNvSpPr txBox="1"/>
      </cdr:nvSpPr>
      <cdr:spPr>
        <a:xfrm xmlns:a="http://schemas.openxmlformats.org/drawingml/2006/main">
          <a:off x="6381748" y="0"/>
          <a:ext cx="800100"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t>Nombre</a:t>
          </a:r>
          <a:r>
            <a:rPr lang="fr-FR" sz="700" b="1"/>
            <a:t> </a:t>
          </a:r>
          <a:r>
            <a:rPr lang="fr-FR" sz="800" b="1"/>
            <a:t>d'années</a:t>
          </a:r>
          <a:endParaRPr lang="fr-FR" sz="700" b="1"/>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761998</xdr:colOff>
      <xdr:row>29</xdr:row>
      <xdr:rowOff>2</xdr:rowOff>
    </xdr:from>
    <xdr:to>
      <xdr:col>11</xdr:col>
      <xdr:colOff>542925</xdr:colOff>
      <xdr:row>46</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761999</xdr:colOff>
      <xdr:row>53</xdr:row>
      <xdr:rowOff>123824</xdr:rowOff>
    </xdr:from>
    <xdr:to>
      <xdr:col>15</xdr:col>
      <xdr:colOff>752475</xdr:colOff>
      <xdr:row>72</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xdr:colOff>
      <xdr:row>3</xdr:row>
      <xdr:rowOff>447672</xdr:rowOff>
    </xdr:from>
    <xdr:to>
      <xdr:col>11</xdr:col>
      <xdr:colOff>552450</xdr:colOff>
      <xdr:row>22</xdr:row>
      <xdr:rowOff>9525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542924</xdr:colOff>
      <xdr:row>100</xdr:row>
      <xdr:rowOff>28576</xdr:rowOff>
    </xdr:from>
    <xdr:to>
      <xdr:col>15</xdr:col>
      <xdr:colOff>666750</xdr:colOff>
      <xdr:row>114</xdr:row>
      <xdr:rowOff>152400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Normal="100" workbookViewId="0">
      <selection activeCell="N32" sqref="N32"/>
    </sheetView>
  </sheetViews>
  <sheetFormatPr baseColWidth="10" defaultRowHeight="12.75"/>
  <cols>
    <col min="1" max="16384" width="11.42578125" style="1"/>
  </cols>
  <sheetData>
    <row r="1" spans="1:15">
      <c r="A1" s="112" t="s">
        <v>126</v>
      </c>
      <c r="B1" s="41"/>
      <c r="C1" s="41"/>
      <c r="D1" s="41"/>
      <c r="E1" s="41"/>
      <c r="F1" s="41"/>
      <c r="G1" s="41"/>
      <c r="H1" s="41"/>
      <c r="I1" s="41"/>
      <c r="J1" s="41"/>
      <c r="K1" s="41"/>
      <c r="L1" s="41"/>
      <c r="M1" s="41"/>
      <c r="N1" s="41"/>
      <c r="O1" s="42"/>
    </row>
    <row r="2" spans="1:15">
      <c r="A2" s="119" t="s">
        <v>120</v>
      </c>
      <c r="B2" s="120"/>
      <c r="C2" s="120"/>
      <c r="D2" s="120"/>
      <c r="E2" s="120"/>
      <c r="F2" s="120"/>
      <c r="G2" s="120"/>
      <c r="H2" s="120"/>
      <c r="I2" s="120"/>
      <c r="J2" s="120"/>
      <c r="K2" s="120"/>
      <c r="L2" s="120"/>
      <c r="M2" s="120"/>
      <c r="N2" s="120"/>
      <c r="O2" s="121"/>
    </row>
    <row r="3" spans="1:15">
      <c r="A3" s="119"/>
      <c r="B3" s="120"/>
      <c r="C3" s="120"/>
      <c r="D3" s="120"/>
      <c r="E3" s="120"/>
      <c r="F3" s="120"/>
      <c r="G3" s="120"/>
      <c r="H3" s="120"/>
      <c r="I3" s="120"/>
      <c r="J3" s="120"/>
      <c r="K3" s="120"/>
      <c r="L3" s="120"/>
      <c r="M3" s="120"/>
      <c r="N3" s="120"/>
      <c r="O3" s="121"/>
    </row>
    <row r="4" spans="1:15">
      <c r="O4" s="44"/>
    </row>
    <row r="5" spans="1:15">
      <c r="A5" s="125" t="s">
        <v>73</v>
      </c>
      <c r="B5" s="126"/>
      <c r="C5" s="126"/>
      <c r="D5" s="126"/>
      <c r="E5" s="126"/>
      <c r="F5" s="126"/>
      <c r="G5" s="126"/>
      <c r="H5" s="126"/>
      <c r="I5" s="126"/>
      <c r="J5" s="126"/>
      <c r="K5" s="126"/>
      <c r="L5" s="126"/>
      <c r="M5" s="126"/>
      <c r="N5" s="126"/>
      <c r="O5" s="127"/>
    </row>
    <row r="6" spans="1:15">
      <c r="A6" s="122" t="s">
        <v>88</v>
      </c>
      <c r="B6" s="123"/>
      <c r="C6" s="123"/>
      <c r="D6" s="123"/>
      <c r="E6" s="123"/>
      <c r="F6" s="123"/>
      <c r="G6" s="123"/>
      <c r="H6" s="123"/>
      <c r="I6" s="123"/>
      <c r="J6" s="123"/>
      <c r="K6" s="123"/>
      <c r="L6" s="123"/>
      <c r="M6" s="123"/>
      <c r="N6" s="123"/>
      <c r="O6" s="124"/>
    </row>
    <row r="7" spans="1:15">
      <c r="A7" s="122"/>
      <c r="B7" s="123"/>
      <c r="C7" s="123"/>
      <c r="D7" s="123"/>
      <c r="E7" s="123"/>
      <c r="F7" s="123"/>
      <c r="G7" s="123"/>
      <c r="H7" s="123"/>
      <c r="I7" s="123"/>
      <c r="J7" s="123"/>
      <c r="K7" s="123"/>
      <c r="L7" s="123"/>
      <c r="M7" s="123"/>
      <c r="N7" s="123"/>
      <c r="O7" s="124"/>
    </row>
    <row r="8" spans="1:15">
      <c r="A8" s="122"/>
      <c r="B8" s="123"/>
      <c r="C8" s="123"/>
      <c r="D8" s="123"/>
      <c r="E8" s="123"/>
      <c r="F8" s="123"/>
      <c r="G8" s="123"/>
      <c r="H8" s="123"/>
      <c r="I8" s="123"/>
      <c r="J8" s="123"/>
      <c r="K8" s="123"/>
      <c r="L8" s="123"/>
      <c r="M8" s="123"/>
      <c r="N8" s="123"/>
      <c r="O8" s="124"/>
    </row>
    <row r="9" spans="1:15">
      <c r="A9" s="122"/>
      <c r="B9" s="123"/>
      <c r="C9" s="123"/>
      <c r="D9" s="123"/>
      <c r="E9" s="123"/>
      <c r="F9" s="123"/>
      <c r="G9" s="123"/>
      <c r="H9" s="123"/>
      <c r="I9" s="123"/>
      <c r="J9" s="123"/>
      <c r="K9" s="123"/>
      <c r="L9" s="123"/>
      <c r="M9" s="123"/>
      <c r="N9" s="123"/>
      <c r="O9" s="124"/>
    </row>
    <row r="10" spans="1:15">
      <c r="A10" s="122"/>
      <c r="B10" s="123"/>
      <c r="C10" s="123"/>
      <c r="D10" s="123"/>
      <c r="E10" s="123"/>
      <c r="F10" s="123"/>
      <c r="G10" s="123"/>
      <c r="H10" s="123"/>
      <c r="I10" s="123"/>
      <c r="J10" s="123"/>
      <c r="K10" s="123"/>
      <c r="L10" s="123"/>
      <c r="M10" s="123"/>
      <c r="N10" s="123"/>
      <c r="O10" s="124"/>
    </row>
    <row r="11" spans="1:15">
      <c r="A11" s="122"/>
      <c r="B11" s="123"/>
      <c r="C11" s="123"/>
      <c r="D11" s="123"/>
      <c r="E11" s="123"/>
      <c r="F11" s="123"/>
      <c r="G11" s="123"/>
      <c r="H11" s="123"/>
      <c r="I11" s="123"/>
      <c r="J11" s="123"/>
      <c r="K11" s="123"/>
      <c r="L11" s="123"/>
      <c r="M11" s="123"/>
      <c r="N11" s="123"/>
      <c r="O11" s="124"/>
    </row>
    <row r="12" spans="1:15">
      <c r="A12" s="122"/>
      <c r="B12" s="123"/>
      <c r="C12" s="123"/>
      <c r="D12" s="123"/>
      <c r="E12" s="123"/>
      <c r="F12" s="123"/>
      <c r="G12" s="123"/>
      <c r="H12" s="123"/>
      <c r="I12" s="123"/>
      <c r="J12" s="123"/>
      <c r="K12" s="123"/>
      <c r="L12" s="123"/>
      <c r="M12" s="123"/>
      <c r="N12" s="123"/>
      <c r="O12" s="124"/>
    </row>
    <row r="13" spans="1:15">
      <c r="A13" s="122"/>
      <c r="B13" s="123"/>
      <c r="C13" s="123"/>
      <c r="D13" s="123"/>
      <c r="E13" s="123"/>
      <c r="F13" s="123"/>
      <c r="G13" s="123"/>
      <c r="H13" s="123"/>
      <c r="I13" s="123"/>
      <c r="J13" s="123"/>
      <c r="K13" s="123"/>
      <c r="L13" s="123"/>
      <c r="M13" s="123"/>
      <c r="N13" s="123"/>
      <c r="O13" s="124"/>
    </row>
    <row r="14" spans="1:15">
      <c r="A14" s="128" t="s">
        <v>74</v>
      </c>
      <c r="B14" s="129"/>
      <c r="C14" s="129"/>
      <c r="D14" s="129"/>
      <c r="E14" s="129"/>
      <c r="F14" s="129"/>
      <c r="G14" s="129"/>
      <c r="H14" s="129"/>
      <c r="I14" s="129"/>
      <c r="J14" s="129"/>
      <c r="K14" s="129"/>
      <c r="L14" s="129"/>
      <c r="M14" s="129"/>
      <c r="N14" s="129"/>
      <c r="O14" s="130"/>
    </row>
    <row r="15" spans="1:15">
      <c r="A15" s="128"/>
      <c r="B15" s="129"/>
      <c r="C15" s="129"/>
      <c r="D15" s="129"/>
      <c r="E15" s="129"/>
      <c r="F15" s="129"/>
      <c r="G15" s="129"/>
      <c r="H15" s="129"/>
      <c r="I15" s="129"/>
      <c r="J15" s="129"/>
      <c r="K15" s="129"/>
      <c r="L15" s="129"/>
      <c r="M15" s="129"/>
      <c r="N15" s="129"/>
      <c r="O15" s="130"/>
    </row>
    <row r="16" spans="1:15">
      <c r="A16" s="131" t="s">
        <v>75</v>
      </c>
      <c r="B16" s="132"/>
      <c r="C16" s="132"/>
      <c r="D16" s="132"/>
      <c r="E16" s="132"/>
      <c r="F16" s="2"/>
      <c r="G16" s="2"/>
      <c r="H16" s="2"/>
      <c r="I16" s="2"/>
      <c r="J16" s="2"/>
      <c r="K16" s="2"/>
      <c r="L16" s="2"/>
      <c r="M16" s="2"/>
      <c r="N16" s="2"/>
      <c r="O16" s="44"/>
    </row>
    <row r="17" spans="1:15">
      <c r="A17" s="43"/>
      <c r="B17" s="2" t="s">
        <v>108</v>
      </c>
      <c r="C17" s="2"/>
      <c r="D17" s="2"/>
      <c r="E17" s="2"/>
      <c r="F17" s="2"/>
      <c r="G17" s="2"/>
      <c r="H17" s="2"/>
      <c r="I17" s="2"/>
      <c r="J17" s="2"/>
      <c r="K17" s="2"/>
      <c r="L17" s="2"/>
      <c r="M17" s="2"/>
      <c r="N17" s="2"/>
      <c r="O17" s="44"/>
    </row>
    <row r="18" spans="1:15">
      <c r="A18" s="43"/>
      <c r="B18" s="2" t="s">
        <v>121</v>
      </c>
      <c r="C18" s="2"/>
      <c r="D18" s="2"/>
      <c r="E18" s="2"/>
      <c r="F18" s="2"/>
      <c r="G18" s="2"/>
      <c r="H18" s="2"/>
      <c r="I18" s="2"/>
      <c r="J18" s="2"/>
      <c r="K18" s="2"/>
      <c r="L18" s="2"/>
      <c r="M18" s="2"/>
      <c r="N18" s="2"/>
      <c r="O18" s="44"/>
    </row>
    <row r="19" spans="1:15">
      <c r="A19" s="43"/>
      <c r="B19" s="2" t="s">
        <v>122</v>
      </c>
      <c r="C19" s="2"/>
      <c r="D19" s="2"/>
      <c r="E19" s="2"/>
      <c r="F19" s="2"/>
      <c r="G19" s="2"/>
      <c r="H19" s="2"/>
      <c r="I19" s="2"/>
      <c r="J19" s="2"/>
      <c r="K19" s="2"/>
      <c r="L19" s="2"/>
      <c r="M19" s="2"/>
      <c r="N19" s="2"/>
      <c r="O19" s="44"/>
    </row>
    <row r="20" spans="1:15">
      <c r="A20" s="43"/>
      <c r="B20" s="2" t="s">
        <v>123</v>
      </c>
      <c r="C20" s="2"/>
      <c r="D20" s="2"/>
      <c r="E20" s="2"/>
      <c r="F20" s="2"/>
      <c r="G20" s="2"/>
      <c r="H20" s="2"/>
      <c r="I20" s="2"/>
      <c r="J20" s="2"/>
      <c r="K20" s="2"/>
      <c r="L20" s="2"/>
      <c r="M20" s="2"/>
      <c r="N20" s="2"/>
      <c r="O20" s="44"/>
    </row>
    <row r="21" spans="1:15">
      <c r="A21" s="131" t="s">
        <v>76</v>
      </c>
      <c r="B21" s="132"/>
      <c r="C21" s="132"/>
      <c r="D21" s="132"/>
      <c r="E21" s="2"/>
      <c r="F21" s="2"/>
      <c r="G21" s="2"/>
      <c r="H21" s="2"/>
      <c r="I21" s="2"/>
      <c r="J21" s="2"/>
      <c r="K21" s="2"/>
      <c r="L21" s="2"/>
      <c r="M21" s="2"/>
      <c r="N21" s="2"/>
      <c r="O21" s="44"/>
    </row>
    <row r="22" spans="1:15">
      <c r="A22" s="43"/>
      <c r="B22" s="2" t="s">
        <v>114</v>
      </c>
      <c r="C22" s="2"/>
      <c r="D22" s="2"/>
      <c r="E22" s="2"/>
      <c r="F22" s="2"/>
      <c r="G22" s="2"/>
      <c r="H22" s="2"/>
      <c r="I22" s="2"/>
      <c r="J22" s="2"/>
      <c r="K22" s="2"/>
      <c r="L22" s="2"/>
      <c r="M22" s="2"/>
      <c r="N22" s="2"/>
      <c r="O22" s="44"/>
    </row>
    <row r="23" spans="1:15">
      <c r="A23" s="43"/>
      <c r="B23" s="2" t="s">
        <v>95</v>
      </c>
      <c r="C23" s="2"/>
      <c r="D23" s="2"/>
      <c r="E23" s="2"/>
      <c r="F23" s="2"/>
      <c r="G23" s="2"/>
      <c r="H23" s="2"/>
      <c r="I23" s="2"/>
      <c r="J23" s="2"/>
      <c r="K23" s="2"/>
      <c r="L23" s="2"/>
      <c r="M23" s="2"/>
      <c r="N23" s="2"/>
      <c r="O23" s="44"/>
    </row>
    <row r="24" spans="1:15">
      <c r="A24" s="43"/>
      <c r="B24" s="2" t="s">
        <v>99</v>
      </c>
      <c r="C24" s="2"/>
      <c r="D24" s="2"/>
      <c r="E24" s="2"/>
      <c r="F24" s="2"/>
      <c r="G24" s="2"/>
      <c r="H24" s="2"/>
      <c r="I24" s="2"/>
      <c r="J24" s="2"/>
      <c r="K24" s="2"/>
      <c r="L24" s="2"/>
      <c r="M24" s="2"/>
      <c r="N24" s="2"/>
      <c r="O24" s="44"/>
    </row>
    <row r="25" spans="1:15">
      <c r="A25" s="131" t="s">
        <v>77</v>
      </c>
      <c r="B25" s="132"/>
      <c r="C25" s="132"/>
      <c r="D25" s="132"/>
      <c r="E25" s="2"/>
      <c r="F25" s="2"/>
      <c r="G25" s="2"/>
      <c r="H25" s="2"/>
      <c r="I25" s="2"/>
      <c r="J25" s="2"/>
      <c r="K25" s="2"/>
      <c r="L25" s="2"/>
      <c r="M25" s="2"/>
      <c r="N25" s="2"/>
      <c r="O25" s="44"/>
    </row>
    <row r="26" spans="1:15">
      <c r="A26" s="43"/>
      <c r="B26" s="2" t="s">
        <v>100</v>
      </c>
      <c r="C26" s="2"/>
      <c r="D26" s="2"/>
      <c r="E26" s="2"/>
      <c r="F26" s="2"/>
      <c r="G26" s="2"/>
      <c r="H26" s="2"/>
      <c r="I26" s="2"/>
      <c r="J26" s="2"/>
      <c r="K26" s="2"/>
      <c r="L26" s="2"/>
      <c r="M26" s="2"/>
      <c r="N26" s="2"/>
      <c r="O26" s="44"/>
    </row>
    <row r="27" spans="1:15">
      <c r="A27" s="43"/>
      <c r="B27" s="2" t="s">
        <v>128</v>
      </c>
      <c r="C27" s="2"/>
      <c r="D27" s="2"/>
      <c r="E27" s="2"/>
      <c r="F27" s="2"/>
      <c r="G27" s="2"/>
      <c r="H27" s="2"/>
      <c r="I27" s="2"/>
      <c r="J27" s="2"/>
      <c r="K27" s="2"/>
      <c r="L27" s="2"/>
      <c r="M27" s="2"/>
      <c r="N27" s="2"/>
      <c r="O27" s="44"/>
    </row>
    <row r="28" spans="1:15">
      <c r="A28" s="43"/>
      <c r="B28" s="2" t="s">
        <v>106</v>
      </c>
      <c r="C28" s="2"/>
      <c r="D28" s="2"/>
      <c r="E28" s="2"/>
      <c r="F28" s="2"/>
      <c r="G28" s="2"/>
      <c r="H28" s="2"/>
      <c r="I28" s="2"/>
      <c r="J28" s="2"/>
      <c r="K28" s="2"/>
      <c r="L28" s="2"/>
      <c r="M28" s="2"/>
      <c r="N28" s="2"/>
      <c r="O28" s="44"/>
    </row>
    <row r="29" spans="1:15">
      <c r="A29" s="131" t="s">
        <v>78</v>
      </c>
      <c r="B29" s="132"/>
      <c r="C29" s="132"/>
      <c r="D29" s="132"/>
      <c r="E29" s="132"/>
      <c r="F29" s="2"/>
      <c r="G29" s="2"/>
      <c r="H29" s="2"/>
      <c r="I29" s="2"/>
      <c r="J29" s="2"/>
      <c r="K29" s="2"/>
      <c r="L29" s="2"/>
      <c r="M29" s="2"/>
      <c r="N29" s="2"/>
      <c r="O29" s="44"/>
    </row>
    <row r="30" spans="1:15">
      <c r="A30" s="43"/>
      <c r="B30" s="2" t="s">
        <v>110</v>
      </c>
      <c r="C30" s="2"/>
      <c r="D30" s="2"/>
      <c r="E30" s="2"/>
      <c r="F30" s="2"/>
      <c r="G30" s="2"/>
      <c r="H30" s="2"/>
      <c r="I30" s="2"/>
      <c r="J30" s="2"/>
      <c r="K30" s="2"/>
      <c r="L30" s="2"/>
      <c r="M30" s="2"/>
      <c r="N30" s="2"/>
      <c r="O30" s="44"/>
    </row>
    <row r="31" spans="1:15">
      <c r="A31" s="43"/>
      <c r="B31" s="2" t="s">
        <v>111</v>
      </c>
      <c r="C31" s="2"/>
      <c r="D31" s="2"/>
      <c r="E31" s="2"/>
      <c r="F31" s="2"/>
      <c r="G31" s="2"/>
      <c r="H31" s="2"/>
      <c r="I31" s="2"/>
      <c r="J31" s="2"/>
      <c r="K31" s="2"/>
      <c r="L31" s="2"/>
      <c r="M31" s="2"/>
      <c r="N31" s="2"/>
      <c r="O31" s="44"/>
    </row>
    <row r="32" spans="1:15">
      <c r="A32" s="43"/>
      <c r="B32" s="2" t="s">
        <v>112</v>
      </c>
      <c r="C32" s="2"/>
      <c r="D32" s="2"/>
      <c r="E32" s="2"/>
      <c r="F32" s="2"/>
      <c r="G32" s="2"/>
      <c r="H32" s="2"/>
      <c r="I32" s="2"/>
      <c r="J32" s="2"/>
      <c r="K32" s="2"/>
      <c r="L32" s="2"/>
      <c r="M32" s="2"/>
      <c r="N32" s="2"/>
      <c r="O32" s="44"/>
    </row>
    <row r="33" spans="1:15">
      <c r="A33" s="43"/>
      <c r="B33" s="2" t="s">
        <v>113</v>
      </c>
      <c r="C33" s="2"/>
      <c r="D33" s="2"/>
      <c r="E33" s="2"/>
      <c r="F33" s="2"/>
      <c r="G33" s="2"/>
      <c r="H33" s="2"/>
      <c r="I33" s="2"/>
      <c r="J33" s="2"/>
      <c r="K33" s="2"/>
      <c r="L33" s="2"/>
      <c r="M33" s="2"/>
      <c r="N33" s="2"/>
      <c r="O33" s="44"/>
    </row>
    <row r="34" spans="1:15">
      <c r="A34" s="131" t="s">
        <v>79</v>
      </c>
      <c r="B34" s="132"/>
      <c r="C34" s="132"/>
      <c r="D34" s="132"/>
      <c r="E34" s="132"/>
      <c r="F34" s="132"/>
      <c r="G34" s="2"/>
      <c r="H34" s="2"/>
      <c r="I34" s="2"/>
      <c r="J34" s="2"/>
      <c r="K34" s="2"/>
      <c r="L34" s="2"/>
      <c r="M34" s="2"/>
      <c r="N34" s="2"/>
      <c r="O34" s="44"/>
    </row>
    <row r="35" spans="1:15">
      <c r="A35" s="43"/>
      <c r="B35" s="2" t="s">
        <v>118</v>
      </c>
      <c r="C35" s="2"/>
      <c r="D35" s="2"/>
      <c r="E35" s="2"/>
      <c r="F35" s="2"/>
      <c r="G35" s="2"/>
      <c r="H35" s="2"/>
      <c r="I35" s="2"/>
      <c r="J35" s="2"/>
      <c r="K35" s="2"/>
      <c r="L35" s="2"/>
      <c r="M35" s="2"/>
      <c r="N35" s="2"/>
      <c r="O35" s="44"/>
    </row>
    <row r="36" spans="1:15">
      <c r="A36" s="43"/>
      <c r="B36" s="2" t="s">
        <v>115</v>
      </c>
      <c r="C36" s="2"/>
      <c r="D36" s="2"/>
      <c r="E36" s="2"/>
      <c r="F36" s="2"/>
      <c r="G36" s="2"/>
      <c r="H36" s="2"/>
      <c r="I36" s="2"/>
      <c r="J36" s="2"/>
      <c r="K36" s="2"/>
      <c r="L36" s="2"/>
      <c r="M36" s="2"/>
      <c r="N36" s="2"/>
      <c r="O36" s="44"/>
    </row>
    <row r="37" spans="1:15">
      <c r="A37" s="43"/>
      <c r="B37" s="2" t="s">
        <v>139</v>
      </c>
      <c r="C37" s="2"/>
      <c r="D37" s="2"/>
      <c r="E37" s="2"/>
      <c r="F37" s="2"/>
      <c r="G37" s="2"/>
      <c r="H37" s="2"/>
      <c r="I37" s="2"/>
      <c r="J37" s="2"/>
      <c r="K37" s="2"/>
      <c r="L37" s="2"/>
      <c r="M37" s="2"/>
      <c r="N37" s="2"/>
      <c r="O37" s="44"/>
    </row>
    <row r="38" spans="1:15">
      <c r="A38" s="43"/>
      <c r="B38" s="2" t="s">
        <v>96</v>
      </c>
      <c r="C38" s="2"/>
      <c r="D38" s="2"/>
      <c r="E38" s="2"/>
      <c r="F38" s="2"/>
      <c r="G38" s="2"/>
      <c r="H38" s="2"/>
      <c r="I38" s="2"/>
      <c r="J38" s="2"/>
      <c r="K38" s="2"/>
      <c r="L38" s="2"/>
      <c r="M38" s="2"/>
      <c r="N38" s="2"/>
      <c r="O38" s="44"/>
    </row>
    <row r="39" spans="1:15">
      <c r="A39" s="43"/>
      <c r="B39" s="2" t="s">
        <v>101</v>
      </c>
      <c r="C39" s="2"/>
      <c r="D39" s="2"/>
      <c r="E39" s="2"/>
      <c r="F39" s="2"/>
      <c r="G39" s="2"/>
      <c r="H39" s="2"/>
      <c r="I39" s="2"/>
      <c r="J39" s="2"/>
      <c r="K39" s="2"/>
      <c r="L39" s="2"/>
      <c r="M39" s="2"/>
      <c r="N39" s="2"/>
      <c r="O39" s="44"/>
    </row>
    <row r="40" spans="1:15">
      <c r="A40" s="45"/>
      <c r="B40" s="46"/>
      <c r="C40" s="46"/>
      <c r="D40" s="46"/>
      <c r="E40" s="46"/>
      <c r="F40" s="46"/>
      <c r="G40" s="46"/>
      <c r="H40" s="46"/>
      <c r="I40" s="46"/>
      <c r="J40" s="46"/>
      <c r="K40" s="46"/>
      <c r="L40" s="46"/>
      <c r="M40" s="46"/>
      <c r="N40" s="46"/>
      <c r="O40" s="47"/>
    </row>
  </sheetData>
  <mergeCells count="9">
    <mergeCell ref="A2:O3"/>
    <mergeCell ref="A6:O13"/>
    <mergeCell ref="A5:O5"/>
    <mergeCell ref="A14:O15"/>
    <mergeCell ref="A34:F34"/>
    <mergeCell ref="A29:E29"/>
    <mergeCell ref="A25:D25"/>
    <mergeCell ref="A21:D21"/>
    <mergeCell ref="A16:E16"/>
  </mergeCells>
  <hyperlinks>
    <hyperlink ref="A16" location="'1.1'!A1" display="1.1 : La diversité des systèmes éducatifs en Europe"/>
    <hyperlink ref="A21" location="'1.2'!A1" display="1.2 : Les conditions de scolarisation"/>
    <hyperlink ref="A25" location="'1.3'!A1" display="1.3 : Les dépenses d'éducation en Europe"/>
    <hyperlink ref="A29" location="'1.4'!A1" display="1.4 : Le temps d'instruction à l'école élémentaire"/>
    <hyperlink ref="A34" location="'1.5'!A1" display="1.5 : L'enseignement professionnel du second cycle du second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zoomScaleNormal="100" workbookViewId="0">
      <selection activeCell="C33" sqref="C33"/>
    </sheetView>
  </sheetViews>
  <sheetFormatPr baseColWidth="10" defaultRowHeight="12.75"/>
  <cols>
    <col min="1" max="2" width="11.42578125" style="1"/>
    <col min="3" max="4" width="15.42578125" style="1" bestFit="1" customWidth="1"/>
    <col min="5" max="8" width="11.42578125" style="1"/>
    <col min="9" max="9" width="11.7109375" style="1" customWidth="1"/>
    <col min="10" max="16384" width="11.42578125" style="1"/>
  </cols>
  <sheetData>
    <row r="1" spans="1:23" ht="12.75" customHeight="1">
      <c r="A1" s="83" t="s">
        <v>108</v>
      </c>
    </row>
    <row r="2" spans="1:23">
      <c r="A2" s="93" t="s">
        <v>109</v>
      </c>
    </row>
    <row r="3" spans="1:23">
      <c r="G3" s="2"/>
      <c r="H3" s="2"/>
      <c r="I3" s="2"/>
    </row>
    <row r="4" spans="1:23" ht="15">
      <c r="B4" s="22"/>
      <c r="C4" s="49" t="s">
        <v>80</v>
      </c>
      <c r="D4" s="48"/>
      <c r="E4" s="48"/>
      <c r="F4" s="80"/>
      <c r="G4" s="48"/>
      <c r="H4" s="48"/>
      <c r="I4" s="22"/>
      <c r="J4" s="18"/>
      <c r="K4" s="18"/>
      <c r="L4" s="18"/>
      <c r="M4" s="18"/>
      <c r="N4" s="18"/>
      <c r="O4" s="18"/>
      <c r="P4" s="18"/>
      <c r="Q4" s="18"/>
      <c r="R4" s="18"/>
      <c r="S4" s="18"/>
      <c r="T4" s="18"/>
      <c r="U4" s="18"/>
      <c r="V4" s="18"/>
      <c r="W4" s="18"/>
    </row>
    <row r="5" spans="1:23" ht="15">
      <c r="B5" s="3" t="s">
        <v>84</v>
      </c>
      <c r="C5" s="23" t="s">
        <v>86</v>
      </c>
      <c r="D5" s="23"/>
      <c r="E5" s="23"/>
      <c r="F5" s="23"/>
      <c r="G5" s="23"/>
      <c r="H5" s="23"/>
      <c r="I5" s="22"/>
      <c r="J5" s="18"/>
      <c r="K5" s="18"/>
      <c r="L5" s="18"/>
      <c r="M5" s="18"/>
      <c r="N5" s="18"/>
      <c r="O5" s="18"/>
      <c r="P5" s="18"/>
      <c r="Q5" s="18"/>
      <c r="R5" s="18"/>
      <c r="S5" s="18"/>
      <c r="T5" s="18"/>
      <c r="U5" s="18"/>
      <c r="V5" s="18"/>
      <c r="W5" s="18"/>
    </row>
    <row r="6" spans="1:23" ht="15">
      <c r="B6" s="3" t="s">
        <v>85</v>
      </c>
      <c r="C6" s="23" t="s">
        <v>86</v>
      </c>
      <c r="D6" s="23"/>
      <c r="E6" s="23"/>
      <c r="F6" s="23"/>
      <c r="G6" s="23"/>
      <c r="H6" s="23"/>
      <c r="I6" s="22"/>
      <c r="J6" s="18"/>
      <c r="K6" s="18"/>
      <c r="L6" s="18"/>
      <c r="M6" s="18"/>
      <c r="N6" s="18"/>
      <c r="O6" s="18"/>
      <c r="P6" s="18"/>
      <c r="Q6" s="18"/>
      <c r="R6" s="18"/>
      <c r="S6" s="18"/>
      <c r="T6" s="18"/>
      <c r="U6" s="18"/>
      <c r="V6" s="18"/>
      <c r="W6" s="18"/>
    </row>
    <row r="7" spans="1:23" ht="15">
      <c r="B7" s="3" t="s">
        <v>32</v>
      </c>
      <c r="C7" s="23" t="s">
        <v>82</v>
      </c>
      <c r="D7" s="23"/>
      <c r="E7" s="23"/>
      <c r="F7" s="23"/>
      <c r="G7" s="23"/>
      <c r="H7" s="23"/>
      <c r="I7" s="22"/>
      <c r="J7" s="18"/>
      <c r="K7" s="18"/>
      <c r="L7" s="18"/>
      <c r="M7" s="18"/>
      <c r="N7" s="18"/>
      <c r="O7" s="18"/>
      <c r="P7" s="18"/>
      <c r="Q7" s="18"/>
      <c r="R7" s="18"/>
      <c r="S7" s="18"/>
      <c r="T7" s="18"/>
      <c r="U7" s="18"/>
      <c r="V7" s="18"/>
      <c r="W7" s="18"/>
    </row>
    <row r="8" spans="1:23" ht="15">
      <c r="B8" s="3" t="s">
        <v>27</v>
      </c>
      <c r="C8" s="116" t="s">
        <v>83</v>
      </c>
      <c r="D8" s="116"/>
      <c r="E8" s="23"/>
      <c r="F8" s="23"/>
      <c r="G8" s="23"/>
      <c r="H8" s="23"/>
      <c r="I8" s="22"/>
      <c r="J8" s="18"/>
      <c r="K8" s="18"/>
      <c r="L8" s="18"/>
      <c r="M8" s="18"/>
      <c r="N8" s="18"/>
      <c r="O8" s="18"/>
      <c r="P8" s="18"/>
      <c r="Q8" s="18"/>
      <c r="R8" s="18"/>
      <c r="S8" s="18"/>
      <c r="T8" s="18"/>
      <c r="U8" s="18"/>
      <c r="V8" s="18"/>
      <c r="W8" s="18"/>
    </row>
    <row r="9" spans="1:23" ht="15">
      <c r="B9" s="3" t="s">
        <v>7</v>
      </c>
      <c r="C9" s="23" t="s">
        <v>82</v>
      </c>
      <c r="D9" s="23"/>
      <c r="E9" s="23"/>
      <c r="F9" s="23"/>
      <c r="G9" s="23"/>
      <c r="H9" s="23"/>
      <c r="I9" s="22"/>
      <c r="J9" s="18"/>
      <c r="K9" s="18"/>
      <c r="L9" s="18"/>
      <c r="M9" s="18"/>
      <c r="N9" s="18"/>
      <c r="O9" s="18"/>
      <c r="P9" s="18"/>
      <c r="Q9" s="18"/>
      <c r="R9" s="18"/>
      <c r="S9" s="18"/>
      <c r="T9" s="18"/>
      <c r="U9" s="18"/>
      <c r="V9" s="18"/>
      <c r="W9" s="18"/>
    </row>
    <row r="10" spans="1:23" ht="15">
      <c r="B10" s="3" t="s">
        <v>2</v>
      </c>
      <c r="C10" s="23" t="s">
        <v>87</v>
      </c>
      <c r="D10" s="23"/>
      <c r="E10" s="23"/>
      <c r="F10" s="23"/>
      <c r="G10" s="23"/>
      <c r="H10" s="23"/>
      <c r="I10" s="18"/>
      <c r="J10" s="18"/>
      <c r="K10" s="18"/>
      <c r="L10" s="18"/>
      <c r="M10" s="18"/>
      <c r="N10" s="18"/>
      <c r="O10" s="18"/>
      <c r="P10" s="18"/>
      <c r="Q10" s="18"/>
      <c r="R10" s="18"/>
      <c r="S10" s="18"/>
      <c r="T10" s="18"/>
      <c r="U10" s="18"/>
      <c r="V10" s="18"/>
      <c r="W10" s="18"/>
    </row>
    <row r="11" spans="1:23" ht="15">
      <c r="B11" s="3" t="s">
        <v>3</v>
      </c>
      <c r="C11" s="23" t="s">
        <v>82</v>
      </c>
      <c r="D11" s="23"/>
      <c r="E11" s="23"/>
      <c r="F11" s="23"/>
      <c r="G11" s="23"/>
      <c r="H11" s="23"/>
      <c r="I11" s="18"/>
      <c r="J11" s="18"/>
      <c r="K11" s="18"/>
      <c r="L11" s="18"/>
      <c r="M11" s="18"/>
      <c r="N11" s="18"/>
      <c r="O11" s="18"/>
      <c r="P11" s="18"/>
      <c r="Q11" s="18"/>
      <c r="R11" s="18"/>
      <c r="S11" s="18"/>
      <c r="T11" s="18"/>
      <c r="U11" s="18"/>
      <c r="V11" s="18"/>
      <c r="W11" s="18"/>
    </row>
    <row r="12" spans="1:23" ht="15">
      <c r="B12" s="3" t="s">
        <v>6</v>
      </c>
      <c r="C12" s="23" t="s">
        <v>86</v>
      </c>
      <c r="D12" s="23"/>
      <c r="E12" s="23"/>
      <c r="F12" s="23"/>
      <c r="G12" s="23"/>
      <c r="H12" s="23"/>
      <c r="I12" s="18"/>
      <c r="J12" s="18"/>
      <c r="K12" s="18"/>
      <c r="L12" s="18"/>
      <c r="M12" s="18"/>
      <c r="N12" s="18"/>
      <c r="O12" s="18"/>
      <c r="P12" s="18"/>
      <c r="Q12" s="18"/>
      <c r="R12" s="18"/>
      <c r="S12" s="18"/>
      <c r="T12" s="18"/>
      <c r="U12" s="18"/>
      <c r="V12" s="18"/>
      <c r="W12" s="18"/>
    </row>
    <row r="13" spans="1:23" ht="15">
      <c r="B13" s="3" t="s">
        <v>18</v>
      </c>
      <c r="C13" s="23" t="s">
        <v>86</v>
      </c>
      <c r="D13" s="23"/>
      <c r="E13" s="23"/>
      <c r="F13" s="23"/>
      <c r="G13" s="23"/>
      <c r="H13" s="23"/>
      <c r="I13" s="18"/>
      <c r="J13" s="18"/>
      <c r="K13" s="18"/>
      <c r="L13" s="18"/>
      <c r="M13" s="18"/>
      <c r="N13" s="18"/>
      <c r="O13" s="18"/>
      <c r="P13" s="18"/>
      <c r="Q13" s="18"/>
      <c r="R13" s="18"/>
      <c r="S13" s="18"/>
      <c r="T13" s="18"/>
      <c r="U13" s="18"/>
      <c r="V13" s="18"/>
      <c r="W13" s="18"/>
    </row>
    <row r="14" spans="1:23" ht="15">
      <c r="B14" s="3" t="s">
        <v>5</v>
      </c>
      <c r="C14" s="23" t="s">
        <v>86</v>
      </c>
      <c r="D14" s="23"/>
      <c r="E14" s="23"/>
      <c r="F14" s="23"/>
      <c r="G14" s="23"/>
      <c r="H14" s="23"/>
      <c r="I14" s="18"/>
      <c r="J14" s="18"/>
      <c r="K14" s="18"/>
      <c r="L14" s="18"/>
      <c r="M14" s="18"/>
      <c r="N14" s="18"/>
      <c r="O14" s="18"/>
      <c r="P14" s="18"/>
      <c r="Q14" s="18"/>
      <c r="R14" s="18"/>
      <c r="S14" s="18"/>
      <c r="T14" s="18"/>
      <c r="U14" s="18"/>
      <c r="V14" s="18"/>
      <c r="W14" s="18"/>
    </row>
    <row r="15" spans="1:23" ht="15">
      <c r="B15" s="51" t="s">
        <v>8</v>
      </c>
      <c r="C15" s="52" t="s">
        <v>86</v>
      </c>
      <c r="D15" s="23"/>
      <c r="E15" s="23"/>
      <c r="F15" s="23"/>
      <c r="G15" s="23"/>
      <c r="H15" s="23"/>
      <c r="I15" s="18"/>
      <c r="J15" s="18"/>
      <c r="K15" s="18"/>
      <c r="L15" s="18"/>
      <c r="M15" s="18"/>
      <c r="N15" s="18"/>
      <c r="O15" s="18"/>
      <c r="P15" s="18"/>
      <c r="Q15" s="18"/>
      <c r="R15" s="18"/>
      <c r="S15" s="18"/>
      <c r="T15" s="18"/>
      <c r="U15" s="18"/>
      <c r="V15" s="18"/>
      <c r="W15" s="18"/>
    </row>
    <row r="16" spans="1:23" ht="15">
      <c r="B16" s="3" t="s">
        <v>29</v>
      </c>
      <c r="C16" s="23" t="s">
        <v>82</v>
      </c>
      <c r="D16" s="23"/>
      <c r="E16" s="23"/>
      <c r="F16" s="23"/>
      <c r="G16" s="23"/>
      <c r="H16" s="23"/>
      <c r="I16" s="18"/>
      <c r="J16" s="18"/>
      <c r="K16" s="18"/>
      <c r="L16" s="18"/>
      <c r="M16" s="18"/>
      <c r="N16" s="18"/>
      <c r="O16" s="18"/>
      <c r="P16" s="18"/>
      <c r="Q16" s="18"/>
      <c r="R16" s="18"/>
      <c r="S16" s="18"/>
      <c r="T16" s="18"/>
      <c r="U16" s="18"/>
      <c r="V16" s="18"/>
      <c r="W16" s="18"/>
    </row>
    <row r="17" spans="2:23" ht="15">
      <c r="B17" s="3" t="s">
        <v>25</v>
      </c>
      <c r="C17" s="23" t="s">
        <v>86</v>
      </c>
      <c r="D17" s="23"/>
      <c r="E17" s="23"/>
      <c r="F17" s="23"/>
      <c r="G17" s="23"/>
      <c r="H17" s="23"/>
      <c r="I17" s="18"/>
      <c r="J17" s="18"/>
      <c r="K17" s="18"/>
      <c r="L17" s="18"/>
      <c r="M17" s="18"/>
      <c r="N17" s="18"/>
      <c r="O17" s="18"/>
      <c r="P17" s="18"/>
      <c r="Q17" s="18"/>
      <c r="R17" s="18"/>
      <c r="S17" s="18"/>
      <c r="T17" s="18"/>
      <c r="U17" s="18"/>
      <c r="V17" s="18"/>
      <c r="W17" s="18"/>
    </row>
    <row r="18" spans="2:23" ht="15">
      <c r="B18" s="3" t="s">
        <v>20</v>
      </c>
      <c r="C18" s="23" t="s">
        <v>86</v>
      </c>
      <c r="D18" s="23"/>
      <c r="E18" s="23"/>
      <c r="F18" s="23"/>
      <c r="G18" s="23"/>
      <c r="H18" s="23"/>
      <c r="I18" s="18"/>
      <c r="J18" s="18"/>
      <c r="K18" s="18"/>
      <c r="L18" s="18"/>
      <c r="M18" s="18"/>
      <c r="N18" s="18"/>
      <c r="O18" s="18"/>
      <c r="P18" s="18"/>
      <c r="Q18" s="18"/>
      <c r="R18" s="18"/>
      <c r="S18" s="18"/>
      <c r="T18" s="18"/>
      <c r="U18" s="18"/>
      <c r="V18" s="18"/>
      <c r="W18" s="18"/>
    </row>
    <row r="19" spans="2:23" ht="15">
      <c r="B19" s="3" t="s">
        <v>14</v>
      </c>
      <c r="C19" s="116" t="s">
        <v>83</v>
      </c>
      <c r="D19" s="116"/>
      <c r="E19" s="23"/>
      <c r="F19" s="23"/>
      <c r="G19" s="23"/>
      <c r="H19" s="23"/>
      <c r="I19" s="18"/>
      <c r="J19" s="18"/>
      <c r="K19" s="18"/>
      <c r="L19" s="18"/>
      <c r="M19" s="18"/>
      <c r="N19" s="18"/>
      <c r="O19" s="18"/>
      <c r="P19" s="18"/>
      <c r="Q19" s="18"/>
      <c r="R19" s="18"/>
      <c r="S19" s="18"/>
      <c r="T19" s="18"/>
      <c r="U19" s="18"/>
      <c r="V19" s="18"/>
      <c r="W19" s="18"/>
    </row>
    <row r="20" spans="2:23" ht="15">
      <c r="B20" s="3" t="s">
        <v>13</v>
      </c>
      <c r="C20" s="23" t="s">
        <v>87</v>
      </c>
      <c r="D20" s="23"/>
      <c r="E20" s="23"/>
      <c r="F20" s="23"/>
      <c r="G20" s="23"/>
      <c r="H20" s="23"/>
      <c r="I20" s="18"/>
      <c r="J20" s="18"/>
      <c r="K20" s="18"/>
      <c r="L20" s="18"/>
      <c r="M20" s="18"/>
      <c r="N20" s="18"/>
      <c r="O20" s="18"/>
      <c r="P20" s="18"/>
      <c r="Q20" s="18"/>
      <c r="R20" s="18"/>
      <c r="S20" s="18"/>
      <c r="T20" s="18"/>
      <c r="U20" s="18"/>
      <c r="V20" s="18"/>
      <c r="W20" s="18"/>
    </row>
    <row r="21" spans="2:23" ht="15">
      <c r="B21" s="3" t="s">
        <v>9</v>
      </c>
      <c r="C21" s="23" t="s">
        <v>87</v>
      </c>
      <c r="D21" s="23"/>
      <c r="E21" s="23"/>
      <c r="F21" s="23"/>
      <c r="G21" s="23"/>
      <c r="H21" s="23"/>
      <c r="I21" s="18"/>
      <c r="J21" s="18"/>
      <c r="K21" s="18"/>
      <c r="L21" s="18"/>
      <c r="M21" s="18"/>
      <c r="N21" s="18"/>
      <c r="O21" s="18"/>
      <c r="P21" s="18"/>
      <c r="Q21" s="18"/>
      <c r="R21" s="18"/>
      <c r="S21" s="18"/>
      <c r="T21" s="18"/>
      <c r="U21" s="18"/>
      <c r="V21" s="18"/>
      <c r="W21" s="18"/>
    </row>
    <row r="22" spans="2:23" ht="15">
      <c r="B22" s="3" t="s">
        <v>0</v>
      </c>
      <c r="C22" s="116" t="s">
        <v>83</v>
      </c>
      <c r="D22" s="116"/>
      <c r="E22" s="23"/>
      <c r="F22" s="23"/>
      <c r="G22" s="23"/>
      <c r="H22" s="23"/>
      <c r="I22" s="18"/>
      <c r="J22" s="18"/>
      <c r="K22" s="18"/>
      <c r="L22" s="18"/>
      <c r="M22" s="18"/>
      <c r="N22" s="18"/>
      <c r="O22" s="18"/>
      <c r="P22" s="18"/>
      <c r="Q22" s="18"/>
      <c r="R22" s="18"/>
      <c r="S22" s="18"/>
      <c r="T22" s="18"/>
      <c r="U22" s="18"/>
      <c r="V22" s="18"/>
      <c r="W22" s="18"/>
    </row>
    <row r="23" spans="2:23" ht="15">
      <c r="B23" s="113" t="s">
        <v>4</v>
      </c>
      <c r="C23" s="23" t="s">
        <v>87</v>
      </c>
      <c r="D23" s="23"/>
      <c r="E23" s="23"/>
      <c r="F23" s="23"/>
      <c r="G23" s="23"/>
      <c r="H23" s="23"/>
      <c r="I23" s="18"/>
      <c r="J23" s="18"/>
      <c r="K23" s="18"/>
      <c r="L23" s="18"/>
      <c r="M23" s="18"/>
      <c r="N23" s="18"/>
      <c r="O23" s="18"/>
      <c r="P23" s="18"/>
      <c r="Q23" s="18"/>
      <c r="R23" s="18"/>
      <c r="S23" s="18"/>
      <c r="T23" s="18"/>
      <c r="U23" s="18"/>
      <c r="V23" s="18"/>
      <c r="W23" s="18"/>
    </row>
    <row r="24" spans="2:23" ht="15">
      <c r="B24" s="3" t="s">
        <v>21</v>
      </c>
      <c r="C24" s="23" t="s">
        <v>87</v>
      </c>
      <c r="D24" s="23"/>
      <c r="E24" s="23"/>
      <c r="F24" s="23"/>
      <c r="G24" s="23"/>
      <c r="H24" s="23"/>
      <c r="I24" s="18"/>
      <c r="J24" s="18"/>
      <c r="K24" s="18"/>
      <c r="L24" s="18"/>
      <c r="M24" s="18"/>
      <c r="N24" s="18"/>
      <c r="O24" s="18"/>
      <c r="P24" s="18"/>
      <c r="Q24" s="18"/>
      <c r="R24" s="18"/>
      <c r="S24" s="18"/>
      <c r="T24" s="18"/>
      <c r="U24" s="18"/>
      <c r="V24" s="18"/>
      <c r="W24" s="18"/>
    </row>
    <row r="25" spans="2:23" ht="15">
      <c r="B25" s="3" t="s">
        <v>1</v>
      </c>
      <c r="C25" s="23" t="s">
        <v>87</v>
      </c>
      <c r="D25" s="23"/>
      <c r="E25" s="23"/>
      <c r="F25" s="23"/>
      <c r="G25" s="23"/>
      <c r="H25" s="23"/>
      <c r="I25" s="18"/>
      <c r="J25" s="18"/>
      <c r="K25" s="18"/>
      <c r="L25" s="18"/>
      <c r="M25" s="18"/>
      <c r="N25" s="18"/>
      <c r="O25" s="18"/>
      <c r="P25" s="18"/>
      <c r="Q25" s="18"/>
      <c r="R25" s="18"/>
      <c r="S25" s="18"/>
      <c r="T25" s="18"/>
      <c r="U25" s="18"/>
      <c r="V25" s="18"/>
      <c r="W25" s="18"/>
    </row>
    <row r="26" spans="2:23" ht="15">
      <c r="B26" s="3" t="s">
        <v>26</v>
      </c>
      <c r="C26" s="23" t="s">
        <v>82</v>
      </c>
      <c r="D26" s="23"/>
      <c r="E26" s="23"/>
      <c r="F26" s="23"/>
      <c r="G26" s="23"/>
      <c r="H26" s="23"/>
      <c r="I26" s="18"/>
      <c r="J26" s="18"/>
      <c r="K26" s="18"/>
      <c r="L26" s="18"/>
      <c r="M26" s="18"/>
      <c r="N26" s="18"/>
      <c r="O26" s="18"/>
      <c r="P26" s="18"/>
      <c r="Q26" s="18"/>
      <c r="R26" s="18"/>
      <c r="S26" s="18"/>
      <c r="T26" s="18"/>
      <c r="U26" s="18"/>
      <c r="V26" s="18"/>
      <c r="W26" s="18"/>
    </row>
    <row r="27" spans="2:23" ht="15">
      <c r="B27" s="3" t="s">
        <v>22</v>
      </c>
      <c r="C27" s="23" t="s">
        <v>82</v>
      </c>
      <c r="D27" s="23"/>
      <c r="E27" s="23"/>
      <c r="F27" s="23"/>
      <c r="G27" s="23"/>
      <c r="H27" s="23"/>
      <c r="I27" s="18"/>
      <c r="J27" s="18"/>
      <c r="K27" s="18"/>
      <c r="L27" s="18"/>
      <c r="M27" s="18"/>
      <c r="N27" s="18"/>
      <c r="O27" s="18"/>
      <c r="P27" s="18"/>
      <c r="Q27" s="18"/>
      <c r="R27" s="18"/>
      <c r="S27" s="18"/>
      <c r="T27" s="18"/>
      <c r="U27" s="18"/>
      <c r="V27" s="18"/>
      <c r="W27" s="18"/>
    </row>
    <row r="28" spans="2:23" ht="15">
      <c r="B28" s="3" t="s">
        <v>16</v>
      </c>
      <c r="C28" s="23" t="s">
        <v>86</v>
      </c>
      <c r="D28" s="23"/>
      <c r="E28" s="23"/>
      <c r="F28" s="82" t="s">
        <v>125</v>
      </c>
      <c r="G28" s="23"/>
      <c r="H28" s="23"/>
      <c r="I28" s="18"/>
      <c r="K28" s="18"/>
      <c r="L28" s="18"/>
      <c r="M28" s="18"/>
      <c r="N28" s="18"/>
      <c r="O28" s="18"/>
      <c r="P28" s="18"/>
      <c r="Q28" s="18"/>
      <c r="R28" s="18"/>
      <c r="S28" s="18"/>
      <c r="T28" s="18"/>
      <c r="U28" s="18"/>
      <c r="V28" s="18"/>
      <c r="W28" s="18"/>
    </row>
    <row r="29" spans="2:23" ht="15">
      <c r="B29" s="3" t="s">
        <v>17</v>
      </c>
      <c r="C29" s="23" t="s">
        <v>82</v>
      </c>
      <c r="D29" s="23"/>
      <c r="E29" s="23"/>
      <c r="F29" s="23"/>
      <c r="G29" s="23"/>
      <c r="H29" s="23"/>
      <c r="I29" s="18"/>
      <c r="J29" s="18"/>
      <c r="K29" s="18"/>
      <c r="L29" s="18"/>
      <c r="M29" s="18"/>
      <c r="N29" s="18"/>
      <c r="O29" s="18"/>
      <c r="Q29" s="18"/>
      <c r="R29" s="18"/>
      <c r="S29" s="18"/>
      <c r="T29" s="18"/>
      <c r="U29" s="18"/>
      <c r="V29" s="18"/>
      <c r="W29" s="18"/>
    </row>
    <row r="30" spans="2:23" ht="15">
      <c r="B30" s="3" t="s">
        <v>28</v>
      </c>
      <c r="C30" s="116" t="s">
        <v>83</v>
      </c>
      <c r="D30" s="116"/>
      <c r="E30" s="23"/>
      <c r="F30" s="23"/>
      <c r="G30" s="23"/>
      <c r="H30" s="23"/>
      <c r="I30" s="18"/>
      <c r="J30" s="18"/>
      <c r="K30" s="18"/>
      <c r="L30" s="18"/>
      <c r="M30" s="18"/>
      <c r="N30" s="18"/>
      <c r="O30" s="18"/>
      <c r="P30" s="18"/>
      <c r="Q30" s="18"/>
      <c r="R30" s="18"/>
      <c r="S30" s="18"/>
      <c r="T30" s="18"/>
      <c r="U30" s="18"/>
      <c r="V30" s="18"/>
      <c r="W30" s="18"/>
    </row>
    <row r="31" spans="2:23" ht="15">
      <c r="B31" s="3" t="s">
        <v>15</v>
      </c>
      <c r="C31" s="23" t="s">
        <v>82</v>
      </c>
      <c r="D31" s="23"/>
      <c r="E31" s="23"/>
      <c r="F31" s="23"/>
      <c r="G31" s="23"/>
      <c r="H31" s="23"/>
      <c r="I31" s="18"/>
      <c r="J31" s="18"/>
      <c r="K31" s="18"/>
      <c r="L31" s="18"/>
      <c r="M31" s="18"/>
      <c r="N31" s="18"/>
      <c r="O31" s="18"/>
      <c r="P31" s="18"/>
      <c r="Q31" s="18"/>
      <c r="R31" s="18"/>
      <c r="S31" s="18"/>
      <c r="T31" s="18"/>
      <c r="U31" s="18"/>
      <c r="V31" s="18"/>
      <c r="W31" s="18"/>
    </row>
    <row r="32" spans="2:23" ht="15">
      <c r="B32" s="3" t="s">
        <v>19</v>
      </c>
      <c r="C32" s="23" t="s">
        <v>82</v>
      </c>
      <c r="D32" s="23"/>
      <c r="E32" s="23"/>
      <c r="F32" s="23"/>
      <c r="G32" s="23"/>
      <c r="H32" s="23"/>
      <c r="I32" s="18"/>
      <c r="J32" s="18"/>
      <c r="K32" s="18"/>
      <c r="L32" s="18"/>
      <c r="M32" s="18"/>
      <c r="N32" s="18"/>
      <c r="O32" s="18"/>
      <c r="P32" s="18"/>
      <c r="Q32" s="18"/>
      <c r="R32" s="18"/>
      <c r="S32" s="18"/>
      <c r="T32" s="18"/>
      <c r="U32" s="18"/>
      <c r="V32" s="18"/>
      <c r="W32" s="18"/>
    </row>
    <row r="33" spans="1:23" ht="15">
      <c r="B33" s="3"/>
      <c r="C33" s="23"/>
      <c r="D33" s="23"/>
      <c r="E33" s="23"/>
      <c r="F33" s="23"/>
      <c r="G33" s="23"/>
      <c r="H33" s="23"/>
      <c r="I33" s="18"/>
      <c r="J33" s="18"/>
      <c r="K33" s="18"/>
      <c r="L33" s="18"/>
      <c r="M33" s="18"/>
      <c r="N33" s="18"/>
      <c r="O33" s="18"/>
      <c r="P33" s="18"/>
      <c r="Q33" s="18"/>
      <c r="R33" s="18"/>
      <c r="S33" s="18"/>
      <c r="T33" s="18"/>
      <c r="U33" s="18"/>
      <c r="V33" s="18"/>
      <c r="W33" s="18"/>
    </row>
    <row r="34" spans="1:23" ht="15">
      <c r="C34" s="2"/>
      <c r="D34" s="2"/>
      <c r="E34" s="2"/>
      <c r="F34" s="2"/>
      <c r="G34" s="2"/>
      <c r="I34" s="18"/>
      <c r="J34" s="18"/>
      <c r="K34" s="18"/>
      <c r="L34" s="18"/>
      <c r="M34" s="18"/>
      <c r="N34" s="18"/>
      <c r="O34" s="18"/>
      <c r="P34" s="18"/>
      <c r="Q34" s="18"/>
      <c r="R34" s="18"/>
      <c r="S34" s="18"/>
      <c r="T34" s="18"/>
      <c r="U34" s="18"/>
      <c r="V34" s="18"/>
      <c r="W34" s="18"/>
    </row>
    <row r="35" spans="1:23">
      <c r="A35" s="19" t="s">
        <v>121</v>
      </c>
      <c r="C35" s="2"/>
      <c r="D35" s="2"/>
      <c r="E35" s="2"/>
      <c r="F35" s="2"/>
      <c r="G35" s="2"/>
    </row>
    <row r="36" spans="1:23">
      <c r="A36" s="25" t="s">
        <v>81</v>
      </c>
      <c r="C36" s="2"/>
      <c r="D36" s="2"/>
      <c r="E36" s="2"/>
      <c r="F36" s="2"/>
      <c r="G36" s="2"/>
    </row>
    <row r="37" spans="1:23">
      <c r="C37" s="2"/>
      <c r="D37" s="2"/>
      <c r="E37" s="2"/>
      <c r="F37" s="2"/>
      <c r="G37" s="2"/>
    </row>
    <row r="38" spans="1:23">
      <c r="C38" s="40"/>
      <c r="D38" s="40"/>
      <c r="E38" s="2"/>
      <c r="F38" s="2"/>
      <c r="G38" s="2"/>
    </row>
    <row r="39" spans="1:23">
      <c r="C39" s="30"/>
      <c r="D39" s="30"/>
      <c r="E39" s="2"/>
      <c r="F39" s="2"/>
      <c r="G39" s="2"/>
    </row>
    <row r="40" spans="1:23">
      <c r="C40" s="30"/>
      <c r="D40" s="30"/>
      <c r="E40" s="2"/>
      <c r="F40" s="2"/>
      <c r="G40" s="2"/>
    </row>
    <row r="41" spans="1:23">
      <c r="C41" s="30"/>
      <c r="D41" s="30"/>
      <c r="E41" s="2"/>
      <c r="F41" s="2"/>
      <c r="G41" s="2"/>
    </row>
    <row r="42" spans="1:23">
      <c r="C42" s="30"/>
      <c r="D42" s="30"/>
      <c r="E42" s="2"/>
      <c r="F42" s="2"/>
      <c r="G42" s="2"/>
    </row>
    <row r="43" spans="1:23">
      <c r="C43" s="30"/>
      <c r="D43" s="30"/>
      <c r="E43" s="2"/>
      <c r="F43" s="2"/>
      <c r="G43" s="2"/>
    </row>
    <row r="44" spans="1:23">
      <c r="C44" s="30"/>
      <c r="D44" s="30"/>
      <c r="E44" s="2"/>
      <c r="F44" s="2"/>
      <c r="G44" s="2"/>
    </row>
    <row r="45" spans="1:23">
      <c r="C45" s="30"/>
      <c r="D45" s="30"/>
      <c r="E45" s="2"/>
      <c r="F45" s="2"/>
      <c r="G45" s="2"/>
    </row>
    <row r="46" spans="1:23">
      <c r="C46" s="30"/>
      <c r="D46" s="30"/>
      <c r="E46" s="2"/>
      <c r="F46" s="2"/>
      <c r="G46" s="2"/>
    </row>
    <row r="47" spans="1:23">
      <c r="C47" s="30"/>
      <c r="D47" s="30"/>
      <c r="E47" s="2"/>
      <c r="F47" s="2"/>
      <c r="G47" s="2"/>
    </row>
    <row r="48" spans="1:23">
      <c r="C48" s="30"/>
      <c r="D48" s="30"/>
      <c r="E48" s="2"/>
      <c r="F48" s="2"/>
      <c r="G48" s="2"/>
    </row>
    <row r="49" spans="3:7">
      <c r="C49" s="30"/>
      <c r="D49" s="30"/>
      <c r="E49" s="2"/>
      <c r="F49" s="2"/>
      <c r="G49" s="2"/>
    </row>
    <row r="50" spans="3:7">
      <c r="C50" s="30"/>
      <c r="D50" s="30"/>
      <c r="E50" s="2"/>
      <c r="F50" s="2"/>
      <c r="G50" s="2"/>
    </row>
    <row r="51" spans="3:7">
      <c r="C51" s="30"/>
      <c r="D51" s="30"/>
      <c r="E51" s="2"/>
      <c r="F51" s="2"/>
      <c r="G51" s="2"/>
    </row>
    <row r="52" spans="3:7">
      <c r="C52" s="30"/>
      <c r="D52" s="30"/>
      <c r="E52" s="2"/>
      <c r="F52" s="2"/>
      <c r="G52" s="2"/>
    </row>
    <row r="53" spans="3:7">
      <c r="C53" s="30"/>
      <c r="D53" s="30"/>
      <c r="E53" s="2"/>
      <c r="F53" s="2"/>
      <c r="G53" s="2"/>
    </row>
    <row r="54" spans="3:7">
      <c r="C54" s="30"/>
      <c r="D54" s="30"/>
      <c r="E54" s="2"/>
      <c r="F54" s="2"/>
      <c r="G54" s="2"/>
    </row>
    <row r="55" spans="3:7">
      <c r="C55" s="30"/>
      <c r="D55" s="30"/>
      <c r="E55" s="2"/>
      <c r="F55" s="2"/>
      <c r="G55" s="2"/>
    </row>
    <row r="56" spans="3:7">
      <c r="C56" s="30"/>
      <c r="D56" s="30"/>
      <c r="E56" s="2"/>
      <c r="F56" s="2"/>
      <c r="G56" s="2"/>
    </row>
    <row r="57" spans="3:7">
      <c r="C57" s="30"/>
      <c r="D57" s="30"/>
      <c r="E57" s="2"/>
      <c r="F57" s="2"/>
      <c r="G57" s="2"/>
    </row>
    <row r="58" spans="3:7">
      <c r="C58" s="30"/>
      <c r="D58" s="30"/>
      <c r="E58" s="2"/>
      <c r="F58" s="2"/>
      <c r="G58" s="2"/>
    </row>
    <row r="59" spans="3:7">
      <c r="C59" s="30"/>
      <c r="D59" s="30"/>
      <c r="E59" s="2"/>
      <c r="F59" s="2"/>
      <c r="G59" s="2"/>
    </row>
    <row r="60" spans="3:7">
      <c r="C60" s="30"/>
      <c r="D60" s="30"/>
      <c r="E60" s="2"/>
      <c r="F60" s="2"/>
      <c r="G60" s="2"/>
    </row>
    <row r="61" spans="3:7">
      <c r="C61" s="30"/>
      <c r="D61" s="30"/>
      <c r="E61" s="2"/>
      <c r="F61" s="2"/>
      <c r="G61" s="2"/>
    </row>
    <row r="62" spans="3:7">
      <c r="C62" s="30"/>
      <c r="D62" s="30"/>
      <c r="E62" s="2"/>
      <c r="F62" s="2"/>
      <c r="G62" s="2"/>
    </row>
    <row r="63" spans="3:7">
      <c r="C63" s="30"/>
      <c r="D63" s="30"/>
      <c r="E63" s="2"/>
      <c r="F63" s="2"/>
      <c r="G63" s="2"/>
    </row>
    <row r="64" spans="3:7">
      <c r="C64" s="30"/>
      <c r="D64" s="30"/>
      <c r="E64" s="2"/>
      <c r="F64" s="2"/>
      <c r="G64" s="2"/>
    </row>
    <row r="65" spans="1:18">
      <c r="C65" s="2"/>
      <c r="D65" s="1" t="s">
        <v>89</v>
      </c>
      <c r="F65" s="2"/>
      <c r="G65" s="2"/>
    </row>
    <row r="66" spans="1:18">
      <c r="C66" s="2"/>
      <c r="F66" s="2"/>
      <c r="G66" s="2"/>
    </row>
    <row r="67" spans="1:18">
      <c r="C67" s="2"/>
      <c r="F67" s="2"/>
      <c r="G67" s="2"/>
    </row>
    <row r="68" spans="1:18">
      <c r="A68" s="19" t="s">
        <v>122</v>
      </c>
      <c r="C68" s="2"/>
      <c r="D68" s="2"/>
      <c r="E68" s="2"/>
      <c r="F68" s="2"/>
      <c r="G68" s="2"/>
    </row>
    <row r="69" spans="1:18">
      <c r="A69" s="25" t="s">
        <v>81</v>
      </c>
      <c r="C69" s="2"/>
      <c r="D69" s="2"/>
      <c r="E69" s="2"/>
      <c r="F69" s="2"/>
      <c r="G69" s="2"/>
    </row>
    <row r="70" spans="1:18">
      <c r="C70" s="2"/>
      <c r="D70" s="2"/>
      <c r="E70" s="2"/>
      <c r="F70" s="2"/>
      <c r="G70" s="2"/>
    </row>
    <row r="71" spans="1:18">
      <c r="C71" s="40"/>
      <c r="D71" s="40"/>
      <c r="E71" s="2"/>
      <c r="F71" s="2"/>
      <c r="G71" s="2"/>
    </row>
    <row r="72" spans="1:18">
      <c r="C72" s="38"/>
      <c r="D72" s="38"/>
      <c r="E72" s="2"/>
      <c r="F72" s="2"/>
      <c r="G72" s="2"/>
      <c r="Q72" s="26"/>
      <c r="R72" s="26"/>
    </row>
    <row r="73" spans="1:18">
      <c r="C73" s="38"/>
      <c r="D73" s="38"/>
      <c r="E73" s="2"/>
      <c r="F73" s="2"/>
      <c r="G73" s="2"/>
      <c r="Q73" s="26"/>
      <c r="R73" s="26"/>
    </row>
    <row r="74" spans="1:18">
      <c r="C74" s="38"/>
      <c r="D74" s="38"/>
      <c r="E74" s="2"/>
      <c r="F74" s="2"/>
      <c r="G74" s="2"/>
      <c r="Q74" s="26"/>
      <c r="R74" s="26"/>
    </row>
    <row r="75" spans="1:18">
      <c r="C75" s="38"/>
      <c r="D75" s="38"/>
      <c r="E75" s="2"/>
      <c r="F75" s="2"/>
      <c r="G75" s="2"/>
      <c r="Q75" s="26"/>
      <c r="R75" s="26"/>
    </row>
    <row r="76" spans="1:18">
      <c r="C76" s="38"/>
      <c r="D76" s="38"/>
      <c r="E76" s="2"/>
      <c r="F76" s="2"/>
      <c r="G76" s="2"/>
      <c r="Q76" s="26"/>
      <c r="R76" s="26"/>
    </row>
    <row r="77" spans="1:18">
      <c r="C77" s="38"/>
      <c r="D77" s="38"/>
      <c r="E77" s="2"/>
      <c r="F77" s="2"/>
      <c r="G77" s="2"/>
      <c r="Q77" s="26"/>
      <c r="R77" s="26"/>
    </row>
    <row r="78" spans="1:18">
      <c r="C78" s="38"/>
      <c r="D78" s="38"/>
      <c r="E78" s="2"/>
      <c r="F78" s="2"/>
      <c r="G78" s="2"/>
      <c r="Q78" s="26"/>
      <c r="R78" s="26"/>
    </row>
    <row r="79" spans="1:18">
      <c r="C79" s="38"/>
      <c r="D79" s="38"/>
      <c r="E79" s="2"/>
      <c r="F79" s="2"/>
      <c r="G79" s="2"/>
      <c r="Q79" s="26"/>
      <c r="R79" s="26"/>
    </row>
    <row r="80" spans="1:18">
      <c r="C80" s="38"/>
      <c r="D80" s="38"/>
      <c r="E80" s="2"/>
      <c r="F80" s="2"/>
      <c r="G80" s="2"/>
      <c r="Q80" s="26"/>
      <c r="R80" s="26"/>
    </row>
    <row r="81" spans="3:19">
      <c r="C81" s="38"/>
      <c r="D81" s="38"/>
      <c r="E81" s="2"/>
      <c r="F81" s="2"/>
      <c r="G81" s="2"/>
      <c r="Q81" s="26"/>
      <c r="R81" s="26"/>
    </row>
    <row r="82" spans="3:19">
      <c r="C82" s="26"/>
      <c r="D82" s="26"/>
      <c r="Q82" s="26"/>
      <c r="R82" s="26"/>
    </row>
    <row r="83" spans="3:19">
      <c r="C83" s="26"/>
      <c r="D83" s="26"/>
      <c r="Q83" s="26"/>
      <c r="R83" s="26"/>
    </row>
    <row r="84" spans="3:19">
      <c r="C84" s="26"/>
      <c r="D84" s="26"/>
      <c r="Q84" s="26"/>
      <c r="R84" s="26"/>
    </row>
    <row r="85" spans="3:19">
      <c r="C85" s="26"/>
      <c r="D85" s="26"/>
      <c r="Q85" s="26"/>
      <c r="R85" s="26"/>
    </row>
    <row r="86" spans="3:19">
      <c r="C86" s="26"/>
      <c r="D86" s="26"/>
      <c r="Q86" s="26"/>
      <c r="R86" s="26"/>
    </row>
    <row r="87" spans="3:19">
      <c r="C87" s="26"/>
      <c r="D87" s="26"/>
      <c r="Q87" s="26"/>
      <c r="R87" s="26"/>
    </row>
    <row r="88" spans="3:19">
      <c r="C88" s="26"/>
      <c r="D88" s="26"/>
      <c r="Q88" s="26"/>
      <c r="R88" s="26"/>
    </row>
    <row r="89" spans="3:19">
      <c r="C89" s="26"/>
      <c r="D89" s="26"/>
      <c r="Q89" s="26"/>
      <c r="R89" s="26"/>
    </row>
    <row r="90" spans="3:19">
      <c r="C90" s="26"/>
      <c r="D90" s="26"/>
      <c r="Q90" s="26"/>
      <c r="R90" s="26"/>
      <c r="S90" s="26"/>
    </row>
    <row r="98" spans="1:4">
      <c r="D98" s="1" t="s">
        <v>89</v>
      </c>
    </row>
    <row r="101" spans="1:4">
      <c r="A101" s="19" t="s">
        <v>123</v>
      </c>
    </row>
    <row r="102" spans="1:4">
      <c r="A102" s="25" t="s">
        <v>81</v>
      </c>
    </row>
    <row r="131" spans="4:4">
      <c r="D131" s="1" t="s">
        <v>89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zoomScaleNormal="100" workbookViewId="0">
      <selection activeCell="G34" sqref="G34"/>
    </sheetView>
  </sheetViews>
  <sheetFormatPr baseColWidth="10" defaultRowHeight="12.75"/>
  <cols>
    <col min="1" max="2" width="11.42578125" style="1"/>
    <col min="3" max="4" width="15.42578125" style="1" bestFit="1" customWidth="1"/>
    <col min="5" max="16384" width="11.42578125" style="1"/>
  </cols>
  <sheetData>
    <row r="1" spans="1:23">
      <c r="A1" s="83" t="s">
        <v>114</v>
      </c>
    </row>
    <row r="2" spans="1:23">
      <c r="A2" s="93" t="s">
        <v>109</v>
      </c>
    </row>
    <row r="4" spans="1:23" ht="38.25">
      <c r="B4" s="22"/>
      <c r="C4" s="24" t="s">
        <v>41</v>
      </c>
      <c r="D4" s="24" t="s">
        <v>42</v>
      </c>
      <c r="E4" s="24" t="s">
        <v>40</v>
      </c>
      <c r="F4" s="24" t="s">
        <v>39</v>
      </c>
      <c r="G4" s="24" t="s">
        <v>43</v>
      </c>
      <c r="H4" s="24" t="s">
        <v>44</v>
      </c>
      <c r="I4" s="18"/>
      <c r="J4" s="18"/>
      <c r="K4" s="18"/>
      <c r="L4" s="18"/>
      <c r="M4" s="18"/>
      <c r="N4" s="18"/>
      <c r="O4" s="18"/>
      <c r="P4" s="18"/>
      <c r="Q4" s="18"/>
      <c r="R4" s="18"/>
      <c r="S4" s="18"/>
      <c r="T4" s="18"/>
      <c r="U4" s="18"/>
      <c r="V4" s="18"/>
      <c r="W4" s="18"/>
    </row>
    <row r="5" spans="1:23" ht="15">
      <c r="B5" s="113" t="s">
        <v>29</v>
      </c>
      <c r="C5" s="23">
        <v>7</v>
      </c>
      <c r="D5" s="23">
        <v>0</v>
      </c>
      <c r="E5" s="23">
        <v>4</v>
      </c>
      <c r="F5" s="23">
        <v>4</v>
      </c>
      <c r="G5" s="23">
        <v>0</v>
      </c>
      <c r="H5" s="23">
        <v>0</v>
      </c>
      <c r="I5" s="18"/>
      <c r="J5" s="18"/>
      <c r="K5" s="18"/>
      <c r="L5" s="18"/>
      <c r="M5" s="18"/>
      <c r="N5" s="18"/>
      <c r="O5" s="18"/>
      <c r="P5" s="18"/>
      <c r="Q5" s="18"/>
      <c r="R5" s="18"/>
      <c r="S5" s="18"/>
      <c r="T5" s="18"/>
      <c r="U5" s="18"/>
      <c r="V5" s="18"/>
      <c r="W5" s="18"/>
    </row>
    <row r="6" spans="1:23" ht="15">
      <c r="B6" s="113" t="s">
        <v>3</v>
      </c>
      <c r="C6" s="23">
        <v>7</v>
      </c>
      <c r="D6" s="23">
        <v>0</v>
      </c>
      <c r="E6" s="23">
        <v>6</v>
      </c>
      <c r="F6" s="23">
        <v>3</v>
      </c>
      <c r="G6" s="23">
        <v>0</v>
      </c>
      <c r="H6" s="23">
        <v>0</v>
      </c>
      <c r="I6" s="18"/>
      <c r="J6" s="18"/>
      <c r="K6" s="18"/>
      <c r="L6" s="18"/>
      <c r="M6" s="18"/>
      <c r="N6" s="18"/>
      <c r="O6" s="18"/>
      <c r="P6" s="18"/>
      <c r="Q6" s="18"/>
      <c r="R6" s="18"/>
      <c r="S6" s="18"/>
      <c r="T6" s="18"/>
      <c r="U6" s="18"/>
      <c r="V6" s="18"/>
      <c r="W6" s="18"/>
    </row>
    <row r="7" spans="1:23" ht="15">
      <c r="B7" s="113" t="s">
        <v>17</v>
      </c>
      <c r="C7" s="23">
        <v>6</v>
      </c>
      <c r="D7" s="23">
        <v>0</v>
      </c>
      <c r="E7" s="23">
        <v>6</v>
      </c>
      <c r="F7" s="23">
        <v>3</v>
      </c>
      <c r="G7" s="23">
        <v>0</v>
      </c>
      <c r="H7" s="23">
        <v>0</v>
      </c>
      <c r="I7" s="18"/>
      <c r="J7" s="18"/>
      <c r="K7" s="18"/>
      <c r="L7" s="18"/>
      <c r="M7" s="18"/>
      <c r="N7" s="18"/>
      <c r="O7" s="18"/>
      <c r="P7" s="18"/>
      <c r="Q7" s="18"/>
      <c r="R7" s="18"/>
      <c r="S7" s="18"/>
      <c r="T7" s="18"/>
      <c r="U7" s="18"/>
      <c r="V7" s="18"/>
      <c r="W7" s="18"/>
    </row>
    <row r="8" spans="1:23" ht="15">
      <c r="B8" s="113" t="s">
        <v>5</v>
      </c>
      <c r="C8" s="23">
        <v>6</v>
      </c>
      <c r="D8" s="23">
        <v>0</v>
      </c>
      <c r="E8" s="23">
        <v>6</v>
      </c>
      <c r="F8" s="23">
        <v>3</v>
      </c>
      <c r="G8" s="23">
        <v>1</v>
      </c>
      <c r="H8" s="23">
        <v>0</v>
      </c>
      <c r="I8" s="18"/>
      <c r="J8" s="18"/>
      <c r="K8" s="18"/>
      <c r="L8" s="18"/>
      <c r="M8" s="18"/>
      <c r="N8" s="18"/>
      <c r="O8" s="18"/>
      <c r="P8" s="18"/>
      <c r="Q8" s="18"/>
      <c r="R8" s="18"/>
      <c r="S8" s="18"/>
      <c r="T8" s="18"/>
      <c r="U8" s="18"/>
      <c r="V8" s="18"/>
      <c r="W8" s="18"/>
    </row>
    <row r="9" spans="1:23" ht="15">
      <c r="B9" s="113" t="s">
        <v>6</v>
      </c>
      <c r="C9" s="23">
        <v>6</v>
      </c>
      <c r="D9" s="23">
        <v>0</v>
      </c>
      <c r="E9" s="23">
        <v>6</v>
      </c>
      <c r="F9" s="23">
        <v>3</v>
      </c>
      <c r="G9" s="23">
        <v>1</v>
      </c>
      <c r="H9" s="23">
        <v>0</v>
      </c>
      <c r="I9" s="18"/>
      <c r="J9" s="18"/>
      <c r="K9" s="18"/>
      <c r="L9" s="18"/>
      <c r="M9" s="18"/>
      <c r="N9" s="18"/>
      <c r="O9" s="18"/>
      <c r="P9" s="18"/>
      <c r="Q9" s="18"/>
      <c r="R9" s="18"/>
      <c r="S9" s="18"/>
      <c r="T9" s="18"/>
      <c r="U9" s="18"/>
      <c r="V9" s="18"/>
      <c r="W9" s="18"/>
    </row>
    <row r="10" spans="1:23" ht="15">
      <c r="B10" s="113" t="s">
        <v>25</v>
      </c>
      <c r="C10" s="23">
        <v>6</v>
      </c>
      <c r="D10" s="23">
        <v>0</v>
      </c>
      <c r="E10" s="23">
        <v>5</v>
      </c>
      <c r="F10" s="23">
        <v>3</v>
      </c>
      <c r="G10" s="23">
        <v>2</v>
      </c>
      <c r="H10" s="23">
        <v>0</v>
      </c>
      <c r="I10" s="18"/>
      <c r="J10" s="18"/>
      <c r="K10" s="18"/>
      <c r="L10" s="18"/>
      <c r="M10" s="18"/>
      <c r="N10" s="18"/>
      <c r="O10" s="18"/>
      <c r="P10" s="18"/>
      <c r="Q10" s="18"/>
      <c r="R10" s="18"/>
      <c r="S10" s="18"/>
      <c r="T10" s="18"/>
      <c r="U10" s="18"/>
      <c r="V10" s="18"/>
      <c r="W10" s="18"/>
    </row>
    <row r="11" spans="1:23" ht="15">
      <c r="B11" s="113" t="s">
        <v>19</v>
      </c>
      <c r="C11" s="23">
        <v>6</v>
      </c>
      <c r="D11" s="23">
        <v>1</v>
      </c>
      <c r="E11" s="23">
        <v>6</v>
      </c>
      <c r="F11" s="23">
        <v>3</v>
      </c>
      <c r="G11" s="23">
        <v>0</v>
      </c>
      <c r="H11" s="23">
        <v>0</v>
      </c>
      <c r="I11" s="18"/>
      <c r="J11" s="18"/>
      <c r="K11" s="18"/>
      <c r="L11" s="18"/>
      <c r="M11" s="18"/>
      <c r="N11" s="18"/>
      <c r="O11" s="18"/>
      <c r="P11" s="18"/>
      <c r="Q11" s="18"/>
      <c r="R11" s="18"/>
      <c r="S11" s="18"/>
      <c r="T11" s="18"/>
      <c r="U11" s="18"/>
      <c r="V11" s="18"/>
      <c r="W11" s="18"/>
    </row>
    <row r="12" spans="1:23" ht="15">
      <c r="B12" s="113" t="s">
        <v>13</v>
      </c>
      <c r="C12" s="23">
        <v>6</v>
      </c>
      <c r="D12" s="23">
        <v>1</v>
      </c>
      <c r="E12" s="23">
        <v>4</v>
      </c>
      <c r="F12" s="23">
        <v>5</v>
      </c>
      <c r="G12" s="23">
        <v>0</v>
      </c>
      <c r="H12" s="23">
        <v>0</v>
      </c>
      <c r="I12" s="18"/>
      <c r="J12" s="18"/>
      <c r="K12" s="18"/>
      <c r="L12" s="18"/>
      <c r="M12" s="18"/>
      <c r="N12" s="18"/>
      <c r="O12" s="18"/>
      <c r="P12" s="18"/>
      <c r="Q12" s="18"/>
      <c r="R12" s="18"/>
      <c r="S12" s="18"/>
      <c r="T12" s="18"/>
      <c r="U12" s="18"/>
      <c r="V12" s="18"/>
      <c r="W12" s="18"/>
    </row>
    <row r="13" spans="1:23" ht="15">
      <c r="B13" s="113" t="s">
        <v>7</v>
      </c>
      <c r="C13" s="23">
        <v>6</v>
      </c>
      <c r="D13" s="23">
        <v>0</v>
      </c>
      <c r="E13" s="23">
        <v>7</v>
      </c>
      <c r="F13" s="23">
        <v>3</v>
      </c>
      <c r="G13" s="23">
        <v>0</v>
      </c>
      <c r="H13" s="23">
        <v>0</v>
      </c>
      <c r="I13" s="18"/>
      <c r="J13" s="18"/>
      <c r="K13" s="18"/>
      <c r="L13" s="18"/>
      <c r="M13" s="18"/>
      <c r="N13" s="18"/>
      <c r="O13" s="18"/>
      <c r="P13" s="18"/>
      <c r="Q13" s="18"/>
      <c r="R13" s="18"/>
      <c r="S13" s="18"/>
      <c r="T13" s="18"/>
      <c r="U13" s="18"/>
      <c r="V13" s="18"/>
      <c r="W13" s="18"/>
    </row>
    <row r="14" spans="1:23" ht="15">
      <c r="B14" s="113" t="s">
        <v>22</v>
      </c>
      <c r="C14" s="23">
        <v>6</v>
      </c>
      <c r="D14" s="23">
        <v>0</v>
      </c>
      <c r="E14" s="23">
        <v>6</v>
      </c>
      <c r="F14" s="23">
        <v>3</v>
      </c>
      <c r="G14" s="23">
        <v>3</v>
      </c>
      <c r="H14" s="23">
        <v>0</v>
      </c>
      <c r="I14" s="18"/>
      <c r="J14" s="18"/>
      <c r="K14" s="18"/>
      <c r="L14" s="18"/>
      <c r="M14" s="18"/>
      <c r="N14" s="18"/>
      <c r="O14" s="18"/>
      <c r="P14" s="18"/>
      <c r="Q14" s="18"/>
      <c r="R14" s="18"/>
      <c r="S14" s="18"/>
      <c r="T14" s="18"/>
      <c r="U14" s="18"/>
      <c r="V14" s="18"/>
      <c r="W14" s="18"/>
    </row>
    <row r="15" spans="1:23" ht="15">
      <c r="B15" s="113" t="s">
        <v>26</v>
      </c>
      <c r="C15" s="23">
        <v>6</v>
      </c>
      <c r="D15" s="23">
        <v>1</v>
      </c>
      <c r="E15" s="23">
        <v>4</v>
      </c>
      <c r="F15" s="23">
        <v>4</v>
      </c>
      <c r="G15" s="23">
        <v>0</v>
      </c>
      <c r="H15" s="23">
        <v>3</v>
      </c>
      <c r="I15" s="18"/>
      <c r="J15" s="18"/>
      <c r="K15" s="18"/>
      <c r="L15" s="18"/>
      <c r="M15" s="18"/>
      <c r="N15" s="18"/>
      <c r="O15" s="18"/>
      <c r="P15" s="18"/>
      <c r="Q15" s="18"/>
      <c r="R15" s="18"/>
      <c r="S15" s="18"/>
      <c r="T15" s="18"/>
      <c r="U15" s="18"/>
      <c r="V15" s="18"/>
      <c r="W15" s="18"/>
    </row>
    <row r="16" spans="1:23" ht="15">
      <c r="B16" s="113" t="s">
        <v>15</v>
      </c>
      <c r="C16" s="23">
        <v>6</v>
      </c>
      <c r="D16" s="23">
        <v>1</v>
      </c>
      <c r="E16" s="23">
        <v>6</v>
      </c>
      <c r="F16" s="23">
        <v>3</v>
      </c>
      <c r="G16" s="23">
        <v>2</v>
      </c>
      <c r="H16" s="23">
        <v>0</v>
      </c>
      <c r="I16" s="18"/>
      <c r="J16" s="18"/>
      <c r="K16" s="18"/>
      <c r="L16" s="18"/>
      <c r="M16" s="18"/>
      <c r="N16" s="18"/>
      <c r="O16" s="18"/>
      <c r="P16" s="18"/>
      <c r="Q16" s="18"/>
      <c r="R16" s="18"/>
      <c r="S16" s="18"/>
      <c r="T16" s="18"/>
      <c r="U16" s="18"/>
      <c r="V16" s="18"/>
      <c r="W16" s="18"/>
    </row>
    <row r="17" spans="2:23" ht="15">
      <c r="B17" s="113" t="s">
        <v>2</v>
      </c>
      <c r="C17" s="23">
        <v>6</v>
      </c>
      <c r="D17" s="23">
        <v>0</v>
      </c>
      <c r="E17" s="23">
        <v>4</v>
      </c>
      <c r="F17" s="23">
        <v>5</v>
      </c>
      <c r="G17" s="23">
        <v>4</v>
      </c>
      <c r="H17" s="23">
        <v>0</v>
      </c>
      <c r="I17" s="18"/>
      <c r="J17" s="18"/>
      <c r="K17" s="18"/>
      <c r="L17" s="18"/>
      <c r="M17" s="18"/>
      <c r="N17" s="18"/>
      <c r="O17" s="18"/>
      <c r="P17" s="18"/>
      <c r="Q17" s="18"/>
      <c r="R17" s="18"/>
      <c r="S17" s="18"/>
      <c r="T17" s="18"/>
      <c r="U17" s="18"/>
      <c r="V17" s="18"/>
      <c r="W17" s="18"/>
    </row>
    <row r="18" spans="2:23" ht="15">
      <c r="B18" s="113" t="s">
        <v>27</v>
      </c>
      <c r="C18" s="23">
        <v>5</v>
      </c>
      <c r="D18" s="23">
        <v>1</v>
      </c>
      <c r="E18" s="23">
        <v>5</v>
      </c>
      <c r="F18" s="23">
        <v>4</v>
      </c>
      <c r="G18" s="23">
        <v>0</v>
      </c>
      <c r="H18" s="23">
        <v>0</v>
      </c>
      <c r="I18" s="18"/>
      <c r="J18" s="18"/>
      <c r="K18" s="18"/>
      <c r="L18" s="18"/>
      <c r="M18" s="18"/>
      <c r="N18" s="18"/>
      <c r="O18" s="18"/>
      <c r="P18" s="18"/>
      <c r="Q18" s="18"/>
      <c r="R18" s="18"/>
      <c r="S18" s="18"/>
      <c r="T18" s="18"/>
      <c r="U18" s="18"/>
      <c r="V18" s="18"/>
      <c r="W18" s="18"/>
    </row>
    <row r="19" spans="2:23" ht="15">
      <c r="B19" s="113" t="s">
        <v>20</v>
      </c>
      <c r="C19" s="23">
        <v>5</v>
      </c>
      <c r="D19" s="23">
        <v>1</v>
      </c>
      <c r="E19" s="23">
        <v>6</v>
      </c>
      <c r="F19" s="23">
        <v>4</v>
      </c>
      <c r="G19" s="23">
        <v>0</v>
      </c>
      <c r="H19" s="23">
        <v>0</v>
      </c>
      <c r="I19" s="18"/>
      <c r="J19" s="18"/>
      <c r="K19" s="18"/>
      <c r="L19" s="18"/>
      <c r="M19" s="18"/>
      <c r="N19" s="18"/>
      <c r="O19" s="18"/>
      <c r="P19" s="18"/>
      <c r="Q19" s="18"/>
      <c r="R19" s="18"/>
      <c r="S19" s="18"/>
      <c r="T19" s="18"/>
      <c r="U19" s="18"/>
      <c r="V19" s="18"/>
      <c r="W19" s="18"/>
    </row>
    <row r="20" spans="2:23" ht="15">
      <c r="B20" s="113" t="s">
        <v>4</v>
      </c>
      <c r="C20" s="23">
        <v>5</v>
      </c>
      <c r="D20" s="23">
        <v>0</v>
      </c>
      <c r="E20" s="23">
        <v>6</v>
      </c>
      <c r="F20" s="23">
        <v>3</v>
      </c>
      <c r="G20" s="23">
        <v>2</v>
      </c>
      <c r="H20" s="23">
        <v>0</v>
      </c>
      <c r="I20" s="18"/>
      <c r="J20" s="18"/>
      <c r="K20" s="18"/>
      <c r="L20" s="18"/>
      <c r="M20" s="18"/>
      <c r="N20" s="18"/>
      <c r="O20" s="18"/>
      <c r="P20" s="18"/>
      <c r="Q20" s="18"/>
      <c r="R20" s="18"/>
      <c r="S20" s="18"/>
      <c r="T20" s="18"/>
      <c r="U20" s="18"/>
      <c r="V20" s="18"/>
      <c r="W20" s="18"/>
    </row>
    <row r="21" spans="2:23" ht="15">
      <c r="B21" s="113" t="s">
        <v>28</v>
      </c>
      <c r="C21" s="23">
        <v>5</v>
      </c>
      <c r="D21" s="23">
        <v>1</v>
      </c>
      <c r="E21" s="23">
        <v>4</v>
      </c>
      <c r="F21" s="23">
        <v>5</v>
      </c>
      <c r="G21" s="23">
        <v>1</v>
      </c>
      <c r="H21" s="23">
        <v>0</v>
      </c>
      <c r="I21" s="18"/>
      <c r="J21" s="18"/>
      <c r="K21" s="18"/>
      <c r="L21" s="18"/>
      <c r="M21" s="18"/>
      <c r="N21" s="18"/>
      <c r="O21" s="18"/>
      <c r="P21" s="18"/>
      <c r="Q21" s="18"/>
      <c r="R21" s="18"/>
      <c r="S21" s="18"/>
      <c r="T21" s="18"/>
      <c r="U21" s="18"/>
      <c r="V21" s="18"/>
      <c r="W21" s="18"/>
    </row>
    <row r="22" spans="2:23" ht="15">
      <c r="B22" s="113" t="s">
        <v>14</v>
      </c>
      <c r="C22" s="23">
        <v>5</v>
      </c>
      <c r="D22" s="23">
        <v>2</v>
      </c>
      <c r="E22" s="23">
        <v>6</v>
      </c>
      <c r="F22" s="23">
        <v>3</v>
      </c>
      <c r="G22" s="23">
        <v>0</v>
      </c>
      <c r="H22" s="23">
        <v>0</v>
      </c>
      <c r="I22" s="18"/>
      <c r="J22" s="18"/>
      <c r="K22" s="18"/>
      <c r="L22" s="18"/>
      <c r="M22" s="18"/>
      <c r="N22" s="18"/>
      <c r="O22" s="18"/>
      <c r="P22" s="18"/>
      <c r="Q22" s="18"/>
      <c r="R22" s="18"/>
      <c r="S22" s="18"/>
      <c r="T22" s="18"/>
      <c r="U22" s="18"/>
      <c r="V22" s="18"/>
      <c r="W22" s="18"/>
    </row>
    <row r="23" spans="2:23" ht="15">
      <c r="B23" s="113" t="s">
        <v>32</v>
      </c>
      <c r="C23" s="23">
        <v>5</v>
      </c>
      <c r="D23" s="23">
        <v>2</v>
      </c>
      <c r="E23" s="23">
        <v>4</v>
      </c>
      <c r="F23" s="23">
        <v>3</v>
      </c>
      <c r="G23" s="23">
        <v>2</v>
      </c>
      <c r="H23" s="23">
        <v>0</v>
      </c>
      <c r="I23" s="18"/>
      <c r="J23" s="18"/>
      <c r="K23" s="18"/>
      <c r="L23" s="18"/>
      <c r="M23" s="18"/>
      <c r="N23" s="18"/>
      <c r="O23" s="18"/>
      <c r="P23" s="18"/>
      <c r="Q23" s="18"/>
      <c r="R23" s="18"/>
      <c r="S23" s="18"/>
      <c r="T23" s="18"/>
      <c r="U23" s="18"/>
      <c r="V23" s="18"/>
      <c r="W23" s="18"/>
    </row>
    <row r="24" spans="2:23" ht="15">
      <c r="B24" s="113" t="s">
        <v>16</v>
      </c>
      <c r="C24" s="23">
        <v>5</v>
      </c>
      <c r="D24" s="23">
        <v>1</v>
      </c>
      <c r="E24" s="23">
        <v>5</v>
      </c>
      <c r="F24" s="23">
        <v>4</v>
      </c>
      <c r="G24" s="23">
        <v>3</v>
      </c>
      <c r="H24" s="23">
        <v>0</v>
      </c>
      <c r="I24" s="18"/>
      <c r="J24" s="18"/>
      <c r="K24" s="18"/>
      <c r="L24" s="18"/>
      <c r="M24" s="18"/>
      <c r="N24" s="18"/>
      <c r="O24" s="18"/>
      <c r="P24" s="18"/>
      <c r="Q24" s="18"/>
      <c r="R24" s="18"/>
      <c r="S24" s="18"/>
      <c r="T24" s="18"/>
      <c r="U24" s="18"/>
      <c r="V24" s="18"/>
      <c r="W24" s="18"/>
    </row>
    <row r="25" spans="2:23" ht="15">
      <c r="B25" s="113" t="s">
        <v>38</v>
      </c>
      <c r="C25" s="23">
        <v>5</v>
      </c>
      <c r="D25" s="23">
        <v>1</v>
      </c>
      <c r="E25" s="23">
        <v>6</v>
      </c>
      <c r="F25" s="23">
        <v>2</v>
      </c>
      <c r="G25" s="23">
        <v>4</v>
      </c>
      <c r="H25" s="23">
        <v>0</v>
      </c>
      <c r="I25" s="18"/>
      <c r="J25" s="18"/>
      <c r="K25" s="18"/>
      <c r="L25" s="18"/>
      <c r="M25" s="18"/>
      <c r="N25" s="18"/>
      <c r="O25" s="18"/>
      <c r="P25" s="18"/>
      <c r="Q25" s="18"/>
      <c r="R25" s="18"/>
      <c r="S25" s="18"/>
      <c r="T25" s="18"/>
      <c r="U25" s="18"/>
      <c r="V25" s="18"/>
      <c r="W25" s="18"/>
    </row>
    <row r="26" spans="2:23" ht="15">
      <c r="B26" s="113" t="s">
        <v>21</v>
      </c>
      <c r="C26" s="23">
        <v>5</v>
      </c>
      <c r="D26" s="23">
        <v>1</v>
      </c>
      <c r="E26" s="23">
        <v>6</v>
      </c>
      <c r="F26" s="23">
        <v>3</v>
      </c>
      <c r="G26" s="23">
        <v>1</v>
      </c>
      <c r="H26" s="23">
        <v>2</v>
      </c>
      <c r="I26" s="18"/>
      <c r="J26" s="18"/>
      <c r="K26" s="18"/>
      <c r="L26" s="18"/>
      <c r="M26" s="18"/>
      <c r="N26" s="18"/>
      <c r="O26" s="18"/>
      <c r="P26" s="18"/>
      <c r="Q26" s="18"/>
      <c r="R26" s="18"/>
      <c r="S26" s="18"/>
      <c r="T26" s="18"/>
      <c r="U26" s="18"/>
      <c r="V26" s="18"/>
      <c r="W26" s="18"/>
    </row>
    <row r="27" spans="2:23" ht="15">
      <c r="B27" s="113" t="s">
        <v>1</v>
      </c>
      <c r="C27" s="23">
        <v>5</v>
      </c>
      <c r="D27" s="23">
        <v>1</v>
      </c>
      <c r="E27" s="23">
        <v>4</v>
      </c>
      <c r="F27" s="23">
        <v>4</v>
      </c>
      <c r="G27" s="23">
        <v>1</v>
      </c>
      <c r="H27" s="23">
        <v>3</v>
      </c>
      <c r="I27" s="18"/>
      <c r="J27" s="18"/>
      <c r="K27" s="18"/>
      <c r="L27" s="18"/>
      <c r="M27" s="18"/>
      <c r="N27" s="18"/>
      <c r="O27" s="18"/>
      <c r="P27" s="18"/>
      <c r="Q27" s="18"/>
      <c r="R27" s="18"/>
      <c r="S27" s="18"/>
      <c r="T27" s="18"/>
      <c r="U27" s="18"/>
      <c r="V27" s="18"/>
      <c r="W27" s="18"/>
    </row>
    <row r="28" spans="2:23" ht="15">
      <c r="B28" s="113" t="s">
        <v>18</v>
      </c>
      <c r="C28" s="23">
        <v>4</v>
      </c>
      <c r="D28" s="23">
        <v>2</v>
      </c>
      <c r="E28" s="23">
        <v>6</v>
      </c>
      <c r="F28" s="23">
        <v>3</v>
      </c>
      <c r="G28" s="23">
        <v>0</v>
      </c>
      <c r="H28" s="23">
        <v>0</v>
      </c>
      <c r="I28" s="18"/>
      <c r="J28" s="18"/>
      <c r="K28" s="18"/>
      <c r="L28" s="18"/>
      <c r="M28" s="18"/>
      <c r="N28" s="18"/>
      <c r="O28" s="18"/>
      <c r="P28" s="18"/>
      <c r="Q28" s="18"/>
      <c r="R28" s="18"/>
      <c r="S28" s="18"/>
      <c r="T28" s="18"/>
      <c r="U28" s="18"/>
      <c r="V28" s="18"/>
      <c r="W28" s="18"/>
    </row>
    <row r="29" spans="2:23" ht="15">
      <c r="B29" s="113" t="s">
        <v>9</v>
      </c>
      <c r="C29" s="23">
        <v>4</v>
      </c>
      <c r="D29" s="23">
        <v>2</v>
      </c>
      <c r="E29" s="23">
        <v>6</v>
      </c>
      <c r="F29" s="23">
        <v>3</v>
      </c>
      <c r="G29" s="23">
        <v>1</v>
      </c>
      <c r="H29" s="23">
        <v>0</v>
      </c>
      <c r="I29" s="18"/>
      <c r="J29" s="18"/>
      <c r="K29" s="18"/>
      <c r="L29" s="18"/>
      <c r="M29" s="18"/>
      <c r="N29" s="18"/>
      <c r="O29" s="18"/>
      <c r="P29" s="18"/>
      <c r="Q29" s="18"/>
      <c r="R29" s="18"/>
      <c r="S29" s="18"/>
      <c r="T29" s="18"/>
      <c r="U29" s="18"/>
      <c r="V29" s="18"/>
      <c r="W29" s="18"/>
    </row>
    <row r="30" spans="2:23" ht="15">
      <c r="B30" s="113" t="s">
        <v>0</v>
      </c>
      <c r="C30" s="23">
        <v>3</v>
      </c>
      <c r="D30" s="23">
        <v>3</v>
      </c>
      <c r="E30" s="23">
        <v>4</v>
      </c>
      <c r="F30" s="23">
        <v>4</v>
      </c>
      <c r="G30" s="23">
        <v>2</v>
      </c>
      <c r="H30" s="23">
        <v>0</v>
      </c>
      <c r="I30" s="18"/>
      <c r="J30" s="18"/>
      <c r="K30" s="18"/>
      <c r="L30" s="18"/>
      <c r="M30" s="18"/>
      <c r="N30" s="18"/>
      <c r="O30" s="18"/>
      <c r="P30" s="18"/>
      <c r="Q30" s="18"/>
      <c r="R30" s="18"/>
      <c r="S30" s="18"/>
      <c r="T30" s="18"/>
      <c r="U30" s="18"/>
      <c r="V30" s="18"/>
      <c r="W30" s="18"/>
    </row>
    <row r="31" spans="2:23" ht="15">
      <c r="B31" s="51" t="s">
        <v>8</v>
      </c>
      <c r="C31" s="52">
        <v>3</v>
      </c>
      <c r="D31" s="52">
        <v>3</v>
      </c>
      <c r="E31" s="52">
        <v>5</v>
      </c>
      <c r="F31" s="52">
        <v>4</v>
      </c>
      <c r="G31" s="52">
        <v>1</v>
      </c>
      <c r="H31" s="52">
        <v>2</v>
      </c>
      <c r="I31" s="18"/>
      <c r="J31" s="18"/>
      <c r="K31" s="18"/>
      <c r="L31" s="18"/>
      <c r="M31" s="18"/>
      <c r="N31" s="18"/>
      <c r="O31" s="18"/>
      <c r="P31" s="18"/>
      <c r="Q31" s="18"/>
      <c r="R31" s="18"/>
      <c r="S31" s="18"/>
      <c r="T31" s="18"/>
      <c r="U31" s="18"/>
      <c r="V31" s="18"/>
      <c r="W31" s="18"/>
    </row>
    <row r="32" spans="2:23" ht="15">
      <c r="I32" s="18"/>
      <c r="J32" s="18"/>
      <c r="K32" s="18"/>
      <c r="L32" s="18"/>
      <c r="M32" s="18"/>
      <c r="N32" s="18"/>
      <c r="O32" s="18"/>
      <c r="P32" s="18"/>
      <c r="Q32" s="18"/>
      <c r="R32" s="18"/>
      <c r="S32" s="18"/>
      <c r="T32" s="18"/>
      <c r="U32" s="18"/>
      <c r="V32" s="18"/>
      <c r="W32" s="18"/>
    </row>
    <row r="33" spans="1:10">
      <c r="J33" s="1" t="s">
        <v>136</v>
      </c>
    </row>
    <row r="34" spans="1:10">
      <c r="J34" s="82" t="s">
        <v>125</v>
      </c>
    </row>
    <row r="37" spans="1:10">
      <c r="A37" s="83" t="s">
        <v>95</v>
      </c>
    </row>
    <row r="38" spans="1:10">
      <c r="A38" s="1" t="s">
        <v>90</v>
      </c>
    </row>
    <row r="39" spans="1:10">
      <c r="A39" s="53"/>
    </row>
    <row r="40" spans="1:10">
      <c r="C40" s="21" t="s">
        <v>40</v>
      </c>
      <c r="D40" s="21" t="s">
        <v>39</v>
      </c>
    </row>
    <row r="41" spans="1:10">
      <c r="B41" s="66" t="s">
        <v>36</v>
      </c>
      <c r="C41" s="67">
        <v>23175646</v>
      </c>
      <c r="D41" s="67">
        <v>18869426</v>
      </c>
    </row>
    <row r="42" spans="1:10">
      <c r="B42" s="1" t="s">
        <v>4</v>
      </c>
      <c r="C42" s="20">
        <v>26941</v>
      </c>
      <c r="D42" s="20">
        <v>13606</v>
      </c>
    </row>
    <row r="43" spans="1:10">
      <c r="B43" s="1" t="s">
        <v>9</v>
      </c>
      <c r="C43" s="20">
        <v>40579</v>
      </c>
      <c r="D43" s="20">
        <v>23151</v>
      </c>
    </row>
    <row r="44" spans="1:10">
      <c r="B44" s="1" t="s">
        <v>20</v>
      </c>
      <c r="C44" s="20">
        <v>58543</v>
      </c>
      <c r="D44" s="20">
        <v>28690</v>
      </c>
    </row>
    <row r="45" spans="1:10">
      <c r="B45" s="1" t="s">
        <v>3</v>
      </c>
      <c r="C45" s="20">
        <v>88992</v>
      </c>
      <c r="D45" s="20">
        <v>44523</v>
      </c>
    </row>
    <row r="46" spans="1:10">
      <c r="B46" s="1" t="s">
        <v>13</v>
      </c>
      <c r="C46" s="20">
        <v>116682</v>
      </c>
      <c r="D46" s="20">
        <v>167514</v>
      </c>
    </row>
    <row r="47" spans="1:10">
      <c r="B47" s="1" t="s">
        <v>14</v>
      </c>
      <c r="C47" s="20">
        <v>119274</v>
      </c>
      <c r="D47" s="20">
        <v>60745</v>
      </c>
    </row>
    <row r="48" spans="1:10">
      <c r="B48" s="1" t="s">
        <v>17</v>
      </c>
      <c r="C48" s="20">
        <v>133342</v>
      </c>
      <c r="D48" s="20">
        <v>62589</v>
      </c>
    </row>
    <row r="49" spans="2:6">
      <c r="B49" s="1" t="s">
        <v>29</v>
      </c>
      <c r="C49" s="20">
        <v>151652</v>
      </c>
      <c r="D49" s="20">
        <v>177373</v>
      </c>
    </row>
    <row r="50" spans="2:6">
      <c r="B50" s="1" t="s">
        <v>28</v>
      </c>
      <c r="C50" s="20">
        <v>232330</v>
      </c>
      <c r="D50" s="20">
        <v>268827</v>
      </c>
    </row>
    <row r="51" spans="2:6">
      <c r="B51" s="1" t="s">
        <v>32</v>
      </c>
      <c r="C51" s="20">
        <v>237737</v>
      </c>
      <c r="D51" s="20">
        <v>198501</v>
      </c>
    </row>
    <row r="52" spans="2:6">
      <c r="B52" s="1" t="s">
        <v>1</v>
      </c>
      <c r="C52" s="20">
        <v>346611</v>
      </c>
      <c r="D52" s="20">
        <v>343087</v>
      </c>
    </row>
    <row r="53" spans="2:6">
      <c r="B53" s="1" t="s">
        <v>0</v>
      </c>
      <c r="C53" s="20">
        <v>367591</v>
      </c>
      <c r="D53" s="20">
        <v>390447</v>
      </c>
    </row>
    <row r="54" spans="2:6">
      <c r="B54" s="1" t="s">
        <v>15</v>
      </c>
      <c r="C54" s="20">
        <v>371364</v>
      </c>
      <c r="D54" s="20">
        <v>190299</v>
      </c>
    </row>
    <row r="55" spans="2:6">
      <c r="B55" s="1" t="s">
        <v>7</v>
      </c>
      <c r="C55" s="20">
        <v>443943</v>
      </c>
      <c r="D55" s="20">
        <v>242518</v>
      </c>
    </row>
    <row r="56" spans="2:6">
      <c r="B56" s="1" t="s">
        <v>6</v>
      </c>
      <c r="C56" s="20">
        <v>557157</v>
      </c>
      <c r="D56" s="20">
        <v>219428</v>
      </c>
    </row>
    <row r="57" spans="2:6">
      <c r="B57" s="1" t="s">
        <v>27</v>
      </c>
      <c r="C57" s="20">
        <v>563645</v>
      </c>
      <c r="D57" s="20">
        <v>457264</v>
      </c>
    </row>
    <row r="58" spans="2:6">
      <c r="B58" s="1" t="s">
        <v>22</v>
      </c>
      <c r="C58" s="20">
        <v>583173</v>
      </c>
      <c r="D58" s="20">
        <v>342869</v>
      </c>
    </row>
    <row r="59" spans="2:6">
      <c r="B59" s="1" t="s">
        <v>18</v>
      </c>
      <c r="C59" s="20">
        <v>610718</v>
      </c>
      <c r="D59" s="20">
        <v>340692</v>
      </c>
    </row>
    <row r="60" spans="2:6">
      <c r="B60" s="1" t="s">
        <v>38</v>
      </c>
      <c r="C60" s="20">
        <v>818422</v>
      </c>
      <c r="D60" s="20">
        <v>413179</v>
      </c>
      <c r="F60" s="82" t="s">
        <v>125</v>
      </c>
    </row>
    <row r="61" spans="2:6">
      <c r="B61" s="1" t="s">
        <v>16</v>
      </c>
      <c r="C61" s="20">
        <v>876906</v>
      </c>
      <c r="D61" s="20">
        <v>712526</v>
      </c>
    </row>
    <row r="62" spans="2:6">
      <c r="B62" s="1" t="s">
        <v>19</v>
      </c>
      <c r="C62" s="20">
        <v>880822</v>
      </c>
      <c r="D62" s="20">
        <v>405306</v>
      </c>
    </row>
    <row r="63" spans="2:6">
      <c r="B63" s="1" t="s">
        <v>21</v>
      </c>
      <c r="C63" s="20">
        <v>1154994</v>
      </c>
      <c r="D63" s="20">
        <v>754158</v>
      </c>
    </row>
    <row r="64" spans="2:6">
      <c r="B64" s="1" t="s">
        <v>26</v>
      </c>
      <c r="C64" s="20">
        <v>1499410</v>
      </c>
      <c r="D64" s="20">
        <v>1607351</v>
      </c>
    </row>
    <row r="65" spans="1:18">
      <c r="B65" s="1" t="s">
        <v>25</v>
      </c>
      <c r="C65" s="20">
        <v>2671011</v>
      </c>
      <c r="D65" s="20">
        <v>1750809</v>
      </c>
    </row>
    <row r="66" spans="1:18">
      <c r="B66" s="1" t="s">
        <v>5</v>
      </c>
      <c r="C66" s="20">
        <v>2926681</v>
      </c>
      <c r="D66" s="20">
        <v>1724043</v>
      </c>
    </row>
    <row r="67" spans="1:18">
      <c r="B67" s="1" t="s">
        <v>2</v>
      </c>
      <c r="C67" s="20">
        <v>3038181</v>
      </c>
      <c r="D67" s="20">
        <v>4467937</v>
      </c>
    </row>
    <row r="68" spans="1:18">
      <c r="B68" s="53" t="s">
        <v>8</v>
      </c>
      <c r="C68" s="54">
        <v>4258764</v>
      </c>
      <c r="D68" s="54">
        <v>3461995</v>
      </c>
    </row>
    <row r="69" spans="1:18">
      <c r="B69" s="53"/>
      <c r="C69" s="54"/>
      <c r="D69" s="54"/>
    </row>
    <row r="70" spans="1:18">
      <c r="D70" s="11"/>
    </row>
    <row r="71" spans="1:18">
      <c r="A71" s="83" t="s">
        <v>99</v>
      </c>
    </row>
    <row r="72" spans="1:18">
      <c r="A72" s="1" t="s">
        <v>91</v>
      </c>
    </row>
    <row r="73" spans="1:18">
      <c r="A73" s="53"/>
    </row>
    <row r="74" spans="1:18">
      <c r="C74" s="21" t="s">
        <v>40</v>
      </c>
      <c r="D74" s="21" t="s">
        <v>39</v>
      </c>
    </row>
    <row r="75" spans="1:18">
      <c r="B75" s="53" t="s">
        <v>8</v>
      </c>
      <c r="C75" s="55">
        <v>21.854590610055748</v>
      </c>
      <c r="D75" s="55">
        <v>25.621027415491085</v>
      </c>
      <c r="Q75" s="26"/>
      <c r="R75" s="26"/>
    </row>
    <row r="76" spans="1:18">
      <c r="B76" s="1" t="s">
        <v>0</v>
      </c>
      <c r="C76" s="26">
        <v>21.848014132553605</v>
      </c>
      <c r="D76" s="26">
        <v>20.928755836308707</v>
      </c>
      <c r="Q76" s="26"/>
      <c r="R76" s="26"/>
    </row>
    <row r="77" spans="1:18">
      <c r="B77" s="1" t="s">
        <v>2</v>
      </c>
      <c r="C77" s="26">
        <v>20.940715255514405</v>
      </c>
      <c r="D77" s="26">
        <v>23.823408800146211</v>
      </c>
      <c r="Q77" s="26"/>
      <c r="R77" s="26"/>
    </row>
    <row r="78" spans="1:18">
      <c r="B78" s="66" t="s">
        <v>98</v>
      </c>
      <c r="C78" s="68">
        <v>20.584239799493684</v>
      </c>
      <c r="D78" s="68">
        <v>22.785275881505605</v>
      </c>
      <c r="Q78" s="26"/>
      <c r="R78" s="26"/>
    </row>
    <row r="79" spans="1:18">
      <c r="B79" s="1" t="s">
        <v>19</v>
      </c>
      <c r="C79" s="26">
        <v>20.648179662435485</v>
      </c>
      <c r="D79" s="26">
        <v>22.384957972650859</v>
      </c>
      <c r="Q79" s="26"/>
      <c r="R79" s="26"/>
    </row>
    <row r="80" spans="1:18">
      <c r="B80" s="1" t="s">
        <v>5</v>
      </c>
      <c r="C80" s="26">
        <v>20.072604944310925</v>
      </c>
      <c r="D80" s="26">
        <v>23.386750798054834</v>
      </c>
      <c r="Q80" s="26"/>
      <c r="R80" s="26"/>
    </row>
    <row r="81" spans="2:19">
      <c r="B81" s="1" t="s">
        <v>22</v>
      </c>
      <c r="C81" s="26">
        <v>19.953729382571886</v>
      </c>
      <c r="D81" s="26">
        <v>21.40504069684421</v>
      </c>
      <c r="Q81" s="26"/>
      <c r="R81" s="26"/>
    </row>
    <row r="82" spans="2:19">
      <c r="B82" s="1" t="s">
        <v>27</v>
      </c>
      <c r="C82" s="26">
        <v>19.85803397791069</v>
      </c>
      <c r="D82" s="26">
        <v>21.878325469330388</v>
      </c>
      <c r="Q82" s="26"/>
      <c r="R82" s="26"/>
    </row>
    <row r="83" spans="2:19">
      <c r="B83" s="1" t="s">
        <v>7</v>
      </c>
      <c r="C83" s="26">
        <v>19.593233674272227</v>
      </c>
      <c r="D83" s="26">
        <v>20.080492157415236</v>
      </c>
      <c r="Q83" s="26"/>
      <c r="R83" s="26"/>
    </row>
    <row r="84" spans="2:19">
      <c r="B84" s="1" t="s">
        <v>15</v>
      </c>
      <c r="C84" s="26">
        <v>18.693296265211917</v>
      </c>
      <c r="D84" s="26">
        <v>19.400088417329798</v>
      </c>
      <c r="Q84" s="26"/>
      <c r="R84" s="26"/>
    </row>
    <row r="85" spans="2:19">
      <c r="B85" s="1" t="s">
        <v>3</v>
      </c>
      <c r="C85" s="26">
        <v>18.637938596491228</v>
      </c>
      <c r="D85" s="26">
        <v>18.657476635514019</v>
      </c>
      <c r="Q85" s="26"/>
      <c r="R85" s="26"/>
    </row>
    <row r="86" spans="2:19">
      <c r="B86" s="1" t="s">
        <v>17</v>
      </c>
      <c r="C86" s="26">
        <v>18.565889254542853</v>
      </c>
      <c r="D86" s="26">
        <v>20.577183480027081</v>
      </c>
      <c r="Q86" s="26"/>
      <c r="R86" s="26"/>
    </row>
    <row r="87" spans="2:19">
      <c r="B87" s="1" t="s">
        <v>32</v>
      </c>
      <c r="C87" s="26">
        <v>18.534995088408646</v>
      </c>
      <c r="D87" s="26">
        <v>18.721622583323448</v>
      </c>
      <c r="Q87" s="26"/>
      <c r="R87" s="26"/>
    </row>
    <row r="88" spans="2:19">
      <c r="B88" s="1" t="s">
        <v>1</v>
      </c>
      <c r="C88" s="26">
        <v>18.266741309447642</v>
      </c>
      <c r="D88" s="26">
        <v>21.17989350912779</v>
      </c>
      <c r="Q88" s="26"/>
      <c r="R88" s="26"/>
    </row>
    <row r="89" spans="2:19">
      <c r="B89" s="1" t="s">
        <v>28</v>
      </c>
      <c r="C89" s="26">
        <v>18.20655737704918</v>
      </c>
      <c r="D89" s="26">
        <v>20.065309102709719</v>
      </c>
      <c r="Q89" s="26"/>
      <c r="R89" s="26"/>
    </row>
    <row r="90" spans="2:19">
      <c r="B90" s="1" t="s">
        <v>25</v>
      </c>
      <c r="C90" s="26">
        <v>18.105898235845494</v>
      </c>
      <c r="D90" s="26">
        <v>20.272303927391956</v>
      </c>
      <c r="Q90" s="26"/>
      <c r="R90" s="26"/>
    </row>
    <row r="91" spans="2:19">
      <c r="B91" s="1" t="s">
        <v>26</v>
      </c>
      <c r="C91" s="26">
        <v>17.309753846513313</v>
      </c>
      <c r="D91" s="26">
        <v>18.103502188868042</v>
      </c>
      <c r="Q91" s="26"/>
      <c r="R91" s="26"/>
    </row>
    <row r="92" spans="2:19">
      <c r="B92" s="1" t="s">
        <v>13</v>
      </c>
      <c r="C92" s="26">
        <v>17.16669118728851</v>
      </c>
      <c r="D92" s="26">
        <v>19.192370129870131</v>
      </c>
      <c r="F92" s="82" t="s">
        <v>97</v>
      </c>
      <c r="Q92" s="26"/>
      <c r="R92" s="26"/>
    </row>
    <row r="93" spans="2:19">
      <c r="B93" s="1" t="s">
        <v>14</v>
      </c>
      <c r="C93" s="26">
        <v>16.891941651324174</v>
      </c>
      <c r="D93" s="26">
        <v>17.376146788990827</v>
      </c>
      <c r="F93" s="82" t="s">
        <v>125</v>
      </c>
      <c r="Q93" s="26"/>
      <c r="R93" s="26"/>
      <c r="S93" s="26"/>
    </row>
    <row r="94" spans="2:19">
      <c r="B94" s="1" t="s">
        <v>18</v>
      </c>
      <c r="C94" s="26">
        <v>16.881388727644637</v>
      </c>
      <c r="D94" s="26">
        <v>21.434991050882129</v>
      </c>
    </row>
    <row r="95" spans="2:19">
      <c r="B95" s="1" t="s">
        <v>9</v>
      </c>
      <c r="C95" s="26">
        <v>15.64944080215966</v>
      </c>
      <c r="D95" s="26">
        <v>18.436</v>
      </c>
    </row>
  </sheetData>
  <sortState ref="P71:R89">
    <sortCondition descending="1" ref="Q71:Q89"/>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zoomScaleNormal="100" workbookViewId="0">
      <selection activeCell="F61" sqref="F61"/>
    </sheetView>
  </sheetViews>
  <sheetFormatPr baseColWidth="10" defaultRowHeight="14.25"/>
  <cols>
    <col min="1" max="1" width="11.42578125" style="28"/>
    <col min="2" max="2" width="23.140625" style="28" customWidth="1"/>
    <col min="3" max="5" width="11.42578125" style="28"/>
    <col min="6" max="6" width="13.85546875" style="28" bestFit="1" customWidth="1"/>
    <col min="7" max="7" width="17.5703125" style="28" customWidth="1"/>
    <col min="8" max="9" width="11.85546875" style="28" bestFit="1" customWidth="1"/>
    <col min="10" max="16384" width="11.42578125" style="28"/>
  </cols>
  <sheetData>
    <row r="1" spans="1:27" ht="12.75" customHeight="1">
      <c r="A1" s="83" t="s">
        <v>100</v>
      </c>
    </row>
    <row r="2" spans="1:27">
      <c r="A2" s="82" t="s">
        <v>124</v>
      </c>
    </row>
    <row r="3" spans="1:27">
      <c r="A3" s="80"/>
      <c r="C3" s="85"/>
      <c r="D3" s="85"/>
      <c r="E3" s="85"/>
      <c r="H3" s="85"/>
      <c r="I3" s="85"/>
    </row>
    <row r="4" spans="1:27">
      <c r="B4" s="2"/>
      <c r="C4" s="21" t="s">
        <v>46</v>
      </c>
      <c r="D4" s="21" t="s">
        <v>40</v>
      </c>
      <c r="E4" s="40"/>
      <c r="F4" s="31"/>
      <c r="G4" s="31"/>
      <c r="H4" s="21" t="s">
        <v>39</v>
      </c>
      <c r="I4" s="21" t="s">
        <v>43</v>
      </c>
    </row>
    <row r="5" spans="1:27">
      <c r="B5" s="2" t="s">
        <v>9</v>
      </c>
      <c r="C5" s="30">
        <v>22702.080000000002</v>
      </c>
      <c r="D5" s="30">
        <v>22990.23</v>
      </c>
      <c r="E5" s="30"/>
      <c r="F5" s="31"/>
      <c r="G5" s="2" t="s">
        <v>9</v>
      </c>
      <c r="H5" s="30">
        <v>27112.04</v>
      </c>
      <c r="I5" s="30">
        <v>26182.22</v>
      </c>
      <c r="AA5" s="29"/>
    </row>
    <row r="6" spans="1:27">
      <c r="B6" s="2" t="s">
        <v>19</v>
      </c>
      <c r="C6" s="30">
        <v>14933.86</v>
      </c>
      <c r="D6" s="30">
        <v>13997.47</v>
      </c>
      <c r="E6" s="30"/>
      <c r="F6" s="31"/>
      <c r="G6" s="2" t="s">
        <v>15</v>
      </c>
      <c r="H6" s="30">
        <v>17725.61</v>
      </c>
      <c r="I6" s="30">
        <v>10237.82</v>
      </c>
      <c r="AA6" s="29"/>
    </row>
    <row r="7" spans="1:27">
      <c r="B7" s="2" t="s">
        <v>15</v>
      </c>
      <c r="C7" s="30">
        <v>13510.5</v>
      </c>
      <c r="D7" s="30">
        <v>11212.19</v>
      </c>
      <c r="E7" s="30"/>
      <c r="F7" s="31"/>
      <c r="G7" s="2" t="s">
        <v>7</v>
      </c>
      <c r="H7" s="30">
        <v>17401.599999999999</v>
      </c>
      <c r="I7" s="30">
        <v>11343.92</v>
      </c>
      <c r="AA7" s="29"/>
    </row>
    <row r="8" spans="1:27">
      <c r="B8" s="2" t="s">
        <v>2</v>
      </c>
      <c r="C8" s="30">
        <v>12945.5</v>
      </c>
      <c r="D8" s="30">
        <v>11587.35</v>
      </c>
      <c r="E8" s="30"/>
      <c r="F8" s="31"/>
      <c r="G8" s="2" t="s">
        <v>1</v>
      </c>
      <c r="H8" s="30">
        <v>17306.810000000001</v>
      </c>
      <c r="I8" s="30">
        <v>17694.75</v>
      </c>
      <c r="AA8" s="29"/>
    </row>
    <row r="9" spans="1:27">
      <c r="B9" s="2" t="s">
        <v>7</v>
      </c>
      <c r="C9" s="30">
        <v>12234.27</v>
      </c>
      <c r="D9" s="30">
        <v>14272.99</v>
      </c>
      <c r="E9" s="30"/>
      <c r="F9" s="31"/>
      <c r="G9" s="2" t="s">
        <v>38</v>
      </c>
      <c r="H9" s="30">
        <v>16634.8</v>
      </c>
      <c r="I9" s="30">
        <v>16543.41</v>
      </c>
      <c r="AA9" s="29"/>
    </row>
    <row r="10" spans="1:27">
      <c r="B10" s="2" t="s">
        <v>1</v>
      </c>
      <c r="C10" s="30">
        <v>11976.52</v>
      </c>
      <c r="D10" s="30">
        <v>14029.22</v>
      </c>
      <c r="E10" s="30"/>
      <c r="F10" s="31"/>
      <c r="G10" s="2" t="s">
        <v>21</v>
      </c>
      <c r="H10" s="30">
        <v>15363.84</v>
      </c>
      <c r="I10" s="30">
        <v>16324.36</v>
      </c>
      <c r="AA10" s="29"/>
    </row>
    <row r="11" spans="1:27">
      <c r="B11" s="2" t="s">
        <v>25</v>
      </c>
      <c r="C11" s="30">
        <v>10031.64</v>
      </c>
      <c r="D11" s="30">
        <v>12008.45</v>
      </c>
      <c r="E11" s="30"/>
      <c r="F11" s="31"/>
      <c r="G11" s="2" t="s">
        <v>2</v>
      </c>
      <c r="H11" s="30">
        <v>14196.79</v>
      </c>
      <c r="I11" s="30">
        <v>18098</v>
      </c>
      <c r="AA11" s="29"/>
    </row>
    <row r="12" spans="1:27">
      <c r="B12" s="2" t="s">
        <v>38</v>
      </c>
      <c r="C12" s="30">
        <v>10588.9</v>
      </c>
      <c r="D12" s="30">
        <v>12813</v>
      </c>
      <c r="E12" s="30"/>
      <c r="F12" s="31"/>
      <c r="G12" s="2" t="s">
        <v>19</v>
      </c>
      <c r="H12" s="30">
        <v>13856.66</v>
      </c>
      <c r="I12" s="30">
        <v>13939.19</v>
      </c>
      <c r="AA12" s="29"/>
    </row>
    <row r="13" spans="1:27">
      <c r="B13" s="69" t="s">
        <v>102</v>
      </c>
      <c r="C13" s="70">
        <v>10069.560227272726</v>
      </c>
      <c r="D13" s="70">
        <v>10336.762720000001</v>
      </c>
      <c r="E13" s="70"/>
      <c r="F13" s="31"/>
      <c r="G13" s="56" t="s">
        <v>8</v>
      </c>
      <c r="H13" s="57">
        <v>12138.69</v>
      </c>
      <c r="I13" s="57">
        <v>16265.82</v>
      </c>
      <c r="AA13" s="29"/>
    </row>
    <row r="14" spans="1:27">
      <c r="B14" s="2" t="s">
        <v>17</v>
      </c>
      <c r="C14" s="30">
        <v>10037.56</v>
      </c>
      <c r="D14" s="30">
        <v>10713.73</v>
      </c>
      <c r="E14" s="30"/>
      <c r="F14" s="31"/>
      <c r="G14" s="69" t="s">
        <v>102</v>
      </c>
      <c r="H14" s="70">
        <v>12110.73583333333</v>
      </c>
      <c r="I14" s="70">
        <v>11664.20536</v>
      </c>
      <c r="AA14" s="29"/>
    </row>
    <row r="15" spans="1:27">
      <c r="B15" s="56" t="s">
        <v>8</v>
      </c>
      <c r="C15" s="57">
        <v>9985.625</v>
      </c>
      <c r="D15" s="57">
        <v>9673.3230000000003</v>
      </c>
      <c r="E15" s="30"/>
      <c r="F15" s="31"/>
      <c r="G15" s="2" t="s">
        <v>27</v>
      </c>
      <c r="H15" s="30">
        <v>12759.65</v>
      </c>
      <c r="I15" s="30">
        <v>12374.44</v>
      </c>
      <c r="AA15" s="29"/>
    </row>
    <row r="16" spans="1:27">
      <c r="B16" s="2" t="s">
        <v>13</v>
      </c>
      <c r="C16" s="30">
        <v>9893.6880000000001</v>
      </c>
      <c r="D16" s="30">
        <v>8173.2219999999998</v>
      </c>
      <c r="E16" s="57"/>
      <c r="F16" s="31"/>
      <c r="G16" s="2" t="s">
        <v>6</v>
      </c>
      <c r="H16" s="30">
        <v>11880.38</v>
      </c>
      <c r="I16" s="30">
        <v>10890.65</v>
      </c>
      <c r="AA16" s="29"/>
    </row>
    <row r="17" spans="1:27">
      <c r="B17" s="2" t="s">
        <v>21</v>
      </c>
      <c r="C17" s="30">
        <v>8900.5849999999991</v>
      </c>
      <c r="D17" s="30">
        <v>11188.04</v>
      </c>
      <c r="E17" s="30"/>
      <c r="F17" s="31"/>
      <c r="G17" s="2" t="s">
        <v>22</v>
      </c>
      <c r="H17" s="30">
        <v>11715.41</v>
      </c>
      <c r="I17" s="30">
        <v>11032.05</v>
      </c>
      <c r="AA17" s="29"/>
    </row>
    <row r="18" spans="1:27">
      <c r="B18" s="2" t="s">
        <v>26</v>
      </c>
      <c r="C18" s="30">
        <v>8644.35</v>
      </c>
      <c r="D18" s="30">
        <v>11871.78</v>
      </c>
      <c r="E18" s="30"/>
      <c r="F18" s="31"/>
      <c r="G18" s="2" t="s">
        <v>17</v>
      </c>
      <c r="H18" s="30">
        <v>11398.46</v>
      </c>
      <c r="I18" s="30">
        <v>9751.9940000000006</v>
      </c>
      <c r="AA18" s="29"/>
    </row>
    <row r="19" spans="1:27">
      <c r="B19" s="2" t="s">
        <v>22</v>
      </c>
      <c r="C19" s="30">
        <v>8322.1260000000002</v>
      </c>
      <c r="D19" s="30">
        <v>9339.7029999999995</v>
      </c>
      <c r="E19" s="30"/>
      <c r="F19" s="31"/>
      <c r="G19" s="2" t="s">
        <v>5</v>
      </c>
      <c r="H19" s="30">
        <v>10657.96</v>
      </c>
      <c r="I19" s="30">
        <v>11668.18</v>
      </c>
      <c r="AA19" s="29"/>
    </row>
    <row r="20" spans="1:27">
      <c r="B20" s="2" t="s">
        <v>5</v>
      </c>
      <c r="C20" s="30">
        <v>8230.1880000000001</v>
      </c>
      <c r="D20" s="30">
        <v>9077.2199999999993</v>
      </c>
      <c r="E20" s="30"/>
      <c r="F20" s="31"/>
      <c r="G20" s="2" t="s">
        <v>3</v>
      </c>
      <c r="H20" s="30">
        <v>10563.08</v>
      </c>
      <c r="I20" s="30">
        <v>6583.9269999999997</v>
      </c>
      <c r="AA20" s="29"/>
    </row>
    <row r="21" spans="1:27">
      <c r="B21" s="2" t="s">
        <v>27</v>
      </c>
      <c r="C21" s="30">
        <v>8048.433</v>
      </c>
      <c r="D21" s="30">
        <v>8466.0400000000009</v>
      </c>
      <c r="E21" s="30"/>
      <c r="F21" s="31"/>
      <c r="G21" s="2" t="s">
        <v>25</v>
      </c>
      <c r="H21" s="30">
        <v>9760.1090000000004</v>
      </c>
      <c r="I21" s="30">
        <v>11059.05</v>
      </c>
      <c r="AA21" s="29"/>
    </row>
    <row r="22" spans="1:27">
      <c r="B22" s="2" t="s">
        <v>28</v>
      </c>
      <c r="C22" s="30">
        <v>7642.44</v>
      </c>
      <c r="D22" s="30">
        <v>8853.0650000000005</v>
      </c>
      <c r="E22" s="30"/>
      <c r="F22" s="31"/>
      <c r="G22" s="2" t="s">
        <v>26</v>
      </c>
      <c r="H22" s="30">
        <v>8695.8790000000008</v>
      </c>
      <c r="I22" s="30">
        <v>8251.07</v>
      </c>
      <c r="AA22" s="29"/>
    </row>
    <row r="23" spans="1:27">
      <c r="B23" s="2" t="s">
        <v>0</v>
      </c>
      <c r="C23" s="30">
        <v>7599.8209999999999</v>
      </c>
      <c r="D23" s="30">
        <v>7928.4970000000003</v>
      </c>
      <c r="E23" s="30"/>
      <c r="F23" s="31"/>
      <c r="G23" s="2" t="s">
        <v>13</v>
      </c>
      <c r="H23" s="30">
        <v>8128.4859999999999</v>
      </c>
      <c r="I23" s="30">
        <v>9259.991</v>
      </c>
      <c r="AA23" s="29"/>
    </row>
    <row r="24" spans="1:27">
      <c r="B24" s="2" t="s">
        <v>14</v>
      </c>
      <c r="C24" s="30">
        <v>7347.9309999999996</v>
      </c>
      <c r="D24" s="30">
        <v>7142.3119999999999</v>
      </c>
      <c r="E24" s="30"/>
      <c r="F24" s="31"/>
      <c r="G24" s="2" t="s">
        <v>28</v>
      </c>
      <c r="H24" s="30">
        <v>7949.107</v>
      </c>
      <c r="I24" s="30">
        <v>9436.2710000000006</v>
      </c>
      <c r="AA24" s="29"/>
    </row>
    <row r="25" spans="1:27">
      <c r="B25" s="2" t="s">
        <v>32</v>
      </c>
      <c r="C25" s="30">
        <v>6711.6239999999998</v>
      </c>
      <c r="D25" s="30">
        <v>5211.2529999999997</v>
      </c>
      <c r="E25" s="30"/>
      <c r="F25" s="31"/>
      <c r="G25" s="2" t="s">
        <v>18</v>
      </c>
      <c r="H25" s="30">
        <v>7364.4080000000004</v>
      </c>
      <c r="I25" s="30">
        <v>6458.1869999999999</v>
      </c>
      <c r="AA25" s="29"/>
    </row>
    <row r="26" spans="1:27">
      <c r="B26" s="2" t="s">
        <v>18</v>
      </c>
      <c r="C26" s="30">
        <v>6410.8050000000003</v>
      </c>
      <c r="D26" s="30">
        <v>7466.902</v>
      </c>
      <c r="E26" s="30"/>
      <c r="F26" s="31"/>
      <c r="G26" s="2" t="s">
        <v>14</v>
      </c>
      <c r="H26" s="30">
        <v>7157.2870000000003</v>
      </c>
      <c r="I26" s="30">
        <v>9460.0030000000006</v>
      </c>
      <c r="V26" s="1"/>
    </row>
    <row r="27" spans="1:27">
      <c r="B27" s="2" t="s">
        <v>16</v>
      </c>
      <c r="C27" s="30">
        <v>4831.8789999999999</v>
      </c>
      <c r="D27" s="30">
        <v>3188.2620000000002</v>
      </c>
      <c r="E27" s="30"/>
      <c r="F27" s="31"/>
      <c r="G27" s="2" t="s">
        <v>0</v>
      </c>
      <c r="H27" s="30">
        <v>7155.4650000000001</v>
      </c>
      <c r="I27" s="30">
        <v>8408.9429999999993</v>
      </c>
    </row>
    <row r="28" spans="1:27">
      <c r="E28" s="30"/>
      <c r="F28" s="31"/>
      <c r="G28" s="2" t="s">
        <v>32</v>
      </c>
      <c r="H28" s="30">
        <v>6917.7240000000002</v>
      </c>
      <c r="I28" s="30">
        <v>5728.8419999999996</v>
      </c>
      <c r="J28" s="81"/>
      <c r="K28" s="82" t="s">
        <v>129</v>
      </c>
    </row>
    <row r="29" spans="1:27">
      <c r="E29" s="30"/>
      <c r="F29" s="31"/>
      <c r="G29" s="2" t="s">
        <v>16</v>
      </c>
      <c r="H29" s="30">
        <v>6817.415</v>
      </c>
      <c r="I29" s="30">
        <v>6382.1120000000001</v>
      </c>
      <c r="J29" s="81"/>
      <c r="K29" s="82" t="s">
        <v>125</v>
      </c>
    </row>
    <row r="30" spans="1:27">
      <c r="E30" s="30"/>
      <c r="F30" s="31"/>
    </row>
    <row r="31" spans="1:27">
      <c r="B31" s="2"/>
      <c r="C31" s="30"/>
      <c r="D31" s="30"/>
      <c r="E31" s="30"/>
      <c r="F31" s="31"/>
    </row>
    <row r="32" spans="1:27">
      <c r="A32" s="83" t="s">
        <v>128</v>
      </c>
      <c r="B32" s="2"/>
      <c r="C32" s="30"/>
      <c r="G32" s="2"/>
    </row>
    <row r="33" spans="1:10">
      <c r="A33" s="82" t="s">
        <v>127</v>
      </c>
      <c r="B33" s="2"/>
      <c r="C33" s="30"/>
      <c r="D33" s="30"/>
      <c r="E33" s="30"/>
      <c r="G33" s="2"/>
    </row>
    <row r="34" spans="1:10">
      <c r="A34" s="80"/>
      <c r="B34" s="2"/>
      <c r="C34" s="30"/>
      <c r="D34" s="30"/>
      <c r="E34" s="30"/>
      <c r="G34" s="85"/>
      <c r="H34" s="85"/>
      <c r="I34" s="85"/>
      <c r="J34" s="87"/>
    </row>
    <row r="35" spans="1:10" ht="89.25">
      <c r="B35" s="2"/>
      <c r="C35" s="30"/>
      <c r="D35" s="30"/>
      <c r="E35" s="30"/>
      <c r="F35" s="31"/>
      <c r="G35" s="84" t="s">
        <v>104</v>
      </c>
      <c r="H35" s="21" t="s">
        <v>40</v>
      </c>
      <c r="I35" s="21" t="s">
        <v>39</v>
      </c>
      <c r="J35" s="108"/>
    </row>
    <row r="36" spans="1:10">
      <c r="B36" s="2"/>
      <c r="C36" s="30"/>
      <c r="D36" s="30"/>
      <c r="E36" s="30"/>
      <c r="F36" s="31"/>
      <c r="G36" s="2" t="s">
        <v>2</v>
      </c>
      <c r="H36" s="30">
        <v>724.00332000000003</v>
      </c>
      <c r="I36" s="30">
        <v>895.96745999999996</v>
      </c>
      <c r="J36" s="13"/>
    </row>
    <row r="37" spans="1:10">
      <c r="F37" s="31"/>
      <c r="G37" s="56" t="s">
        <v>8</v>
      </c>
      <c r="H37" s="57">
        <v>864</v>
      </c>
      <c r="I37" s="57">
        <v>968</v>
      </c>
      <c r="J37" s="86"/>
    </row>
    <row r="38" spans="1:10" ht="15" customHeight="1">
      <c r="E38" s="31"/>
      <c r="F38" s="31"/>
      <c r="G38" s="2" t="s">
        <v>25</v>
      </c>
      <c r="H38" s="30">
        <v>904.2</v>
      </c>
      <c r="I38" s="30">
        <v>990</v>
      </c>
      <c r="J38" s="13"/>
    </row>
    <row r="39" spans="1:10" ht="15" customHeight="1">
      <c r="B39" s="85"/>
      <c r="C39" s="85"/>
      <c r="D39" s="85"/>
      <c r="E39" s="89"/>
      <c r="G39" s="2"/>
      <c r="H39" s="30"/>
      <c r="I39" s="30"/>
      <c r="J39" s="31"/>
    </row>
    <row r="40" spans="1:10" ht="25.5">
      <c r="B40" s="91" t="s">
        <v>105</v>
      </c>
      <c r="C40" s="107" t="s">
        <v>40</v>
      </c>
      <c r="D40" s="107" t="s">
        <v>39</v>
      </c>
      <c r="E40" s="88"/>
      <c r="F40" s="31"/>
    </row>
    <row r="41" spans="1:10" ht="15" customHeight="1">
      <c r="B41" s="2" t="s">
        <v>25</v>
      </c>
      <c r="C41" s="39">
        <v>10.97</v>
      </c>
      <c r="D41" s="39">
        <v>10.72</v>
      </c>
      <c r="E41" s="39"/>
      <c r="F41" s="31"/>
    </row>
    <row r="42" spans="1:10" ht="55.5" customHeight="1">
      <c r="B42" s="2" t="s">
        <v>2</v>
      </c>
      <c r="C42" s="39">
        <v>14.8</v>
      </c>
      <c r="D42" s="39">
        <v>12.775</v>
      </c>
      <c r="E42" s="39"/>
      <c r="F42" s="31"/>
      <c r="G42" s="72" t="s">
        <v>49</v>
      </c>
      <c r="H42" s="21" t="s">
        <v>40</v>
      </c>
      <c r="I42" s="21" t="s">
        <v>39</v>
      </c>
    </row>
    <row r="43" spans="1:10" ht="15" customHeight="1">
      <c r="B43" s="56" t="s">
        <v>8</v>
      </c>
      <c r="C43" s="58">
        <v>18.260000000000002</v>
      </c>
      <c r="D43" s="58">
        <v>14.54</v>
      </c>
      <c r="E43" s="58"/>
      <c r="F43" s="31"/>
      <c r="G43" s="2" t="s">
        <v>2</v>
      </c>
      <c r="H43" s="30">
        <v>691.16237000000001</v>
      </c>
      <c r="I43" s="30">
        <v>640.65898000000004</v>
      </c>
    </row>
    <row r="44" spans="1:10" ht="15" customHeight="1">
      <c r="B44" s="36"/>
      <c r="E44" s="31"/>
      <c r="F44" s="31"/>
      <c r="G44" s="2" t="s">
        <v>25</v>
      </c>
      <c r="H44" s="30">
        <v>743.6</v>
      </c>
      <c r="I44" s="30">
        <v>608.4</v>
      </c>
    </row>
    <row r="45" spans="1:10" ht="15" customHeight="1">
      <c r="B45" s="35"/>
      <c r="C45" s="31"/>
      <c r="D45" s="31"/>
      <c r="E45" s="31"/>
      <c r="F45" s="31"/>
      <c r="G45" s="56" t="s">
        <v>8</v>
      </c>
      <c r="H45" s="57">
        <v>900</v>
      </c>
      <c r="I45" s="57">
        <v>720</v>
      </c>
    </row>
    <row r="46" spans="1:10">
      <c r="B46" s="85"/>
      <c r="C46" s="85"/>
      <c r="D46" s="85"/>
      <c r="E46" s="89"/>
      <c r="F46" s="89"/>
    </row>
    <row r="47" spans="1:10" ht="63.75">
      <c r="B47" s="84" t="s">
        <v>133</v>
      </c>
      <c r="C47" s="90" t="s">
        <v>40</v>
      </c>
      <c r="D47" s="90" t="s">
        <v>103</v>
      </c>
      <c r="E47" s="88"/>
      <c r="F47" s="88"/>
      <c r="G47" s="36"/>
    </row>
    <row r="48" spans="1:10" ht="15" customHeight="1">
      <c r="B48" s="2" t="s">
        <v>25</v>
      </c>
      <c r="C48" s="30">
        <v>39569</v>
      </c>
      <c r="D48" s="30">
        <v>42055</v>
      </c>
      <c r="E48" s="30"/>
      <c r="F48" s="30"/>
      <c r="G48" s="36"/>
    </row>
    <row r="49" spans="1:19" ht="15" customHeight="1">
      <c r="B49" s="56" t="s">
        <v>8</v>
      </c>
      <c r="C49" s="57">
        <v>45320</v>
      </c>
      <c r="D49" s="57">
        <v>50609</v>
      </c>
      <c r="E49" s="57"/>
      <c r="F49" s="57"/>
      <c r="G49" s="36"/>
    </row>
    <row r="50" spans="1:19">
      <c r="B50" s="2" t="s">
        <v>2</v>
      </c>
      <c r="C50" s="30">
        <v>82145</v>
      </c>
      <c r="D50" s="30">
        <v>90235</v>
      </c>
      <c r="E50" s="30"/>
      <c r="F50" s="30"/>
    </row>
    <row r="51" spans="1:19">
      <c r="G51" s="2" t="s">
        <v>25</v>
      </c>
      <c r="H51" s="30"/>
      <c r="I51" s="30"/>
    </row>
    <row r="52" spans="1:19">
      <c r="G52" s="56" t="s">
        <v>8</v>
      </c>
      <c r="H52" s="57"/>
      <c r="I52" s="57"/>
      <c r="K52" s="114" t="s">
        <v>137</v>
      </c>
      <c r="L52" s="114"/>
      <c r="M52" s="114"/>
      <c r="N52" s="114"/>
      <c r="O52" s="114"/>
      <c r="P52" s="114"/>
      <c r="Q52" s="114"/>
      <c r="R52" s="114"/>
      <c r="S52" s="114"/>
    </row>
    <row r="53" spans="1:19">
      <c r="G53" s="2" t="s">
        <v>2</v>
      </c>
      <c r="H53" s="30"/>
      <c r="I53" s="30"/>
      <c r="K53" s="82" t="s">
        <v>125</v>
      </c>
      <c r="L53" s="33"/>
      <c r="M53" s="33"/>
      <c r="N53" s="33"/>
      <c r="O53" s="33"/>
      <c r="P53" s="33"/>
      <c r="Q53" s="33"/>
      <c r="R53" s="33"/>
      <c r="S53" s="33"/>
    </row>
    <row r="55" spans="1:19">
      <c r="K55" s="78"/>
      <c r="L55" s="78"/>
      <c r="M55" s="78"/>
      <c r="N55" s="78"/>
      <c r="O55" s="78"/>
      <c r="P55" s="78"/>
      <c r="Q55" s="1"/>
      <c r="R55" s="78"/>
      <c r="S55" s="78"/>
    </row>
    <row r="56" spans="1:19">
      <c r="A56" s="83" t="s">
        <v>106</v>
      </c>
    </row>
    <row r="57" spans="1:19">
      <c r="A57" s="82" t="s">
        <v>107</v>
      </c>
    </row>
    <row r="58" spans="1:19">
      <c r="F58" s="31"/>
    </row>
    <row r="59" spans="1:19" ht="63.75">
      <c r="B59" s="2"/>
      <c r="C59" s="34" t="s">
        <v>48</v>
      </c>
      <c r="D59" s="34" t="s">
        <v>45</v>
      </c>
      <c r="E59" s="10"/>
      <c r="F59" s="31"/>
    </row>
    <row r="60" spans="1:19">
      <c r="B60" s="2" t="s">
        <v>14</v>
      </c>
      <c r="C60" s="32">
        <v>95.417869999999994</v>
      </c>
      <c r="D60" s="32">
        <v>110.32237932611139</v>
      </c>
      <c r="E60" s="32"/>
      <c r="F60" s="31"/>
    </row>
    <row r="61" spans="1:19">
      <c r="B61" s="2" t="s">
        <v>1</v>
      </c>
      <c r="C61" s="32">
        <v>100.7437</v>
      </c>
      <c r="D61" s="32">
        <v>101.44450000000001</v>
      </c>
      <c r="E61" s="32"/>
      <c r="F61" s="31"/>
    </row>
    <row r="62" spans="1:19">
      <c r="B62" s="2" t="s">
        <v>22</v>
      </c>
      <c r="C62" s="32">
        <v>101.828</v>
      </c>
      <c r="D62" s="32">
        <v>102.26239907525118</v>
      </c>
      <c r="E62" s="32"/>
      <c r="F62" s="31"/>
    </row>
    <row r="63" spans="1:19">
      <c r="B63" s="2" t="s">
        <v>0</v>
      </c>
      <c r="C63" s="32">
        <v>102.4879</v>
      </c>
      <c r="D63" s="32">
        <v>112.38212139740301</v>
      </c>
      <c r="E63" s="32"/>
      <c r="F63" s="31"/>
    </row>
    <row r="64" spans="1:19">
      <c r="B64" s="2" t="s">
        <v>25</v>
      </c>
      <c r="C64" s="32">
        <v>103.1922</v>
      </c>
      <c r="D64" s="32">
        <v>95.060872216083581</v>
      </c>
      <c r="E64" s="32"/>
      <c r="F64" s="31"/>
    </row>
    <row r="65" spans="2:12">
      <c r="B65" s="56" t="s">
        <v>8</v>
      </c>
      <c r="C65" s="59">
        <v>103.00579999999999</v>
      </c>
      <c r="D65" s="59">
        <v>98.930629999999994</v>
      </c>
      <c r="E65" s="32"/>
      <c r="F65" s="31"/>
    </row>
    <row r="66" spans="2:12">
      <c r="B66" s="2" t="s">
        <v>15</v>
      </c>
      <c r="C66" s="32">
        <v>102.8767</v>
      </c>
      <c r="D66" s="32">
        <v>106.0591</v>
      </c>
      <c r="E66" s="59"/>
      <c r="F66" s="31"/>
    </row>
    <row r="67" spans="2:12">
      <c r="B67" s="2" t="s">
        <v>21</v>
      </c>
      <c r="C67" s="32">
        <v>104.81010000000001</v>
      </c>
      <c r="D67" s="32">
        <v>105.48933060704331</v>
      </c>
      <c r="E67" s="32"/>
      <c r="F67" s="31"/>
    </row>
    <row r="68" spans="2:12">
      <c r="B68" s="2" t="s">
        <v>38</v>
      </c>
      <c r="C68" s="32">
        <v>106.25749999999999</v>
      </c>
      <c r="D68" s="32">
        <v>101.35718247466453</v>
      </c>
      <c r="E68" s="32"/>
      <c r="F68" s="31"/>
    </row>
    <row r="69" spans="2:12">
      <c r="B69" s="2" t="s">
        <v>5</v>
      </c>
      <c r="C69" s="32">
        <v>113.7042</v>
      </c>
      <c r="D69" s="32">
        <v>98.145891502326137</v>
      </c>
      <c r="E69" s="32"/>
      <c r="F69" s="31"/>
    </row>
    <row r="70" spans="2:12">
      <c r="B70" s="2" t="s">
        <v>2</v>
      </c>
      <c r="C70" s="32">
        <v>114.06010000000001</v>
      </c>
      <c r="D70" s="32">
        <v>103.16</v>
      </c>
      <c r="E70" s="71"/>
      <c r="F70" s="31"/>
    </row>
    <row r="71" spans="2:12">
      <c r="B71" s="2" t="s">
        <v>9</v>
      </c>
      <c r="C71" s="32">
        <v>114.5352</v>
      </c>
      <c r="D71" s="32">
        <v>109.27699510029127</v>
      </c>
      <c r="E71" s="32"/>
      <c r="F71" s="31"/>
      <c r="L71" s="1" t="s">
        <v>89</v>
      </c>
    </row>
    <row r="72" spans="2:12">
      <c r="B72" s="69" t="s">
        <v>102</v>
      </c>
      <c r="C72" s="71">
        <v>117.12204217391304</v>
      </c>
      <c r="D72" s="71">
        <v>107.9051414881253</v>
      </c>
      <c r="E72" s="32"/>
      <c r="F72" s="31"/>
    </row>
    <row r="73" spans="2:12">
      <c r="B73" s="2" t="s">
        <v>26</v>
      </c>
      <c r="C73" s="32">
        <v>116.65219999999999</v>
      </c>
      <c r="D73" s="32">
        <v>117.36430523623058</v>
      </c>
      <c r="E73" s="32"/>
      <c r="F73" s="31"/>
    </row>
    <row r="74" spans="2:12">
      <c r="B74" s="2" t="s">
        <v>17</v>
      </c>
      <c r="C74" s="32">
        <v>117.5438</v>
      </c>
      <c r="D74" s="32">
        <v>111.8271</v>
      </c>
      <c r="E74" s="32"/>
    </row>
    <row r="75" spans="2:12">
      <c r="B75" s="2" t="s">
        <v>19</v>
      </c>
      <c r="C75" s="32">
        <v>120.11920000000001</v>
      </c>
      <c r="D75" s="32">
        <v>106.49079999999999</v>
      </c>
      <c r="E75" s="32"/>
    </row>
    <row r="76" spans="2:12">
      <c r="B76" s="2" t="s">
        <v>6</v>
      </c>
      <c r="C76" s="32">
        <v>125.4551</v>
      </c>
      <c r="D76" s="32">
        <v>135.10977818042551</v>
      </c>
      <c r="E76" s="32"/>
    </row>
    <row r="77" spans="2:12">
      <c r="B77" s="2" t="s">
        <v>13</v>
      </c>
      <c r="C77" s="32">
        <v>126.86190000000001</v>
      </c>
      <c r="D77" s="32">
        <v>116.2953</v>
      </c>
      <c r="E77" s="32"/>
    </row>
    <row r="78" spans="2:12">
      <c r="B78" s="2" t="s">
        <v>28</v>
      </c>
      <c r="C78" s="32">
        <v>130.75559999999999</v>
      </c>
      <c r="D78" s="32">
        <v>108.1423831036239</v>
      </c>
      <c r="E78" s="32"/>
      <c r="G78" s="109" t="s">
        <v>117</v>
      </c>
    </row>
    <row r="79" spans="2:12">
      <c r="B79" s="2" t="s">
        <v>16</v>
      </c>
      <c r="C79" s="32">
        <v>132.05199999999999</v>
      </c>
      <c r="D79" s="32">
        <v>118.03794188999544</v>
      </c>
      <c r="G79" s="82" t="s">
        <v>125</v>
      </c>
    </row>
    <row r="80" spans="2:12">
      <c r="B80" s="2" t="s">
        <v>3</v>
      </c>
      <c r="C80" s="32">
        <v>136.25489999999999</v>
      </c>
      <c r="D80" s="32">
        <v>116.84829999999999</v>
      </c>
    </row>
    <row r="81" spans="2:4">
      <c r="B81" s="2" t="s">
        <v>27</v>
      </c>
      <c r="C81" s="32">
        <v>140.49199999999999</v>
      </c>
      <c r="D81" s="32">
        <v>108.37122956482497</v>
      </c>
    </row>
    <row r="82" spans="2:4">
      <c r="B82" s="2" t="s">
        <v>32</v>
      </c>
      <c r="C82" s="32">
        <v>141.28550000000001</v>
      </c>
      <c r="D82" s="32">
        <v>108.64140728770637</v>
      </c>
    </row>
    <row r="83" spans="2:4">
      <c r="B83" s="2" t="s">
        <v>29</v>
      </c>
      <c r="C83" s="32">
        <v>143.41550000000001</v>
      </c>
      <c r="D83" s="32">
        <v>104.08941634439151</v>
      </c>
    </row>
  </sheetData>
  <autoFilter ref="G42:I45">
    <sortState ref="G43:I45">
      <sortCondition ref="H42:H45"/>
    </sortState>
  </autoFilter>
  <sortState ref="B48:D50">
    <sortCondition ref="C48"/>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4"/>
  <sheetViews>
    <sheetView zoomScaleNormal="100" workbookViewId="0">
      <selection activeCell="B51" sqref="B51:B56"/>
    </sheetView>
  </sheetViews>
  <sheetFormatPr baseColWidth="10" defaultRowHeight="12.75"/>
  <cols>
    <col min="1" max="1" width="11.42578125" style="1" customWidth="1"/>
    <col min="2" max="3" width="14.42578125" style="1" customWidth="1"/>
    <col min="4" max="4" width="19.28515625" style="1" customWidth="1"/>
    <col min="5" max="5" width="14.42578125" style="1" customWidth="1"/>
    <col min="6" max="6" width="14.5703125" style="1" customWidth="1"/>
    <col min="7" max="7" width="14" style="1" customWidth="1"/>
    <col min="8" max="16384" width="11.42578125" style="1"/>
  </cols>
  <sheetData>
    <row r="1" spans="1:8" ht="12.75" customHeight="1">
      <c r="A1" s="95" t="s">
        <v>110</v>
      </c>
      <c r="B1" s="8"/>
      <c r="C1" s="8"/>
      <c r="D1" s="8"/>
      <c r="E1" s="8"/>
      <c r="F1" s="8"/>
      <c r="G1" s="8"/>
      <c r="H1" s="8"/>
    </row>
    <row r="2" spans="1:8">
      <c r="A2" s="82" t="s">
        <v>130</v>
      </c>
    </row>
    <row r="3" spans="1:8" ht="15" customHeight="1"/>
    <row r="4" spans="1:8" ht="127.5">
      <c r="B4" s="2"/>
      <c r="C4" s="60" t="s">
        <v>33</v>
      </c>
      <c r="D4" s="60" t="s">
        <v>34</v>
      </c>
      <c r="E4" s="60" t="s">
        <v>35</v>
      </c>
    </row>
    <row r="5" spans="1:8" ht="15" customHeight="1">
      <c r="A5" s="134"/>
      <c r="B5" s="3" t="s">
        <v>7</v>
      </c>
      <c r="C5" s="4">
        <v>1000</v>
      </c>
      <c r="D5" s="5">
        <v>7</v>
      </c>
      <c r="E5" s="6">
        <f>(910*4)+(1120*3)</f>
        <v>7000</v>
      </c>
    </row>
    <row r="6" spans="1:8" ht="15" customHeight="1">
      <c r="A6" s="134"/>
      <c r="B6" s="3" t="s">
        <v>21</v>
      </c>
      <c r="C6" s="4">
        <v>940</v>
      </c>
      <c r="D6" s="5">
        <v>6</v>
      </c>
      <c r="E6" s="6">
        <f>5640</f>
        <v>5640</v>
      </c>
    </row>
    <row r="7" spans="1:8" ht="15" customHeight="1">
      <c r="A7" s="134"/>
      <c r="B7" s="3" t="s">
        <v>9</v>
      </c>
      <c r="C7" s="4">
        <v>924</v>
      </c>
      <c r="D7" s="5">
        <v>6</v>
      </c>
      <c r="E7" s="6">
        <f>924*6</f>
        <v>5544</v>
      </c>
    </row>
    <row r="8" spans="1:8" ht="15" customHeight="1">
      <c r="A8" s="134"/>
      <c r="B8" s="3" t="s">
        <v>25</v>
      </c>
      <c r="C8" s="4">
        <v>904.2</v>
      </c>
      <c r="D8" s="5">
        <v>5</v>
      </c>
      <c r="E8" s="6">
        <f>891*4+957</f>
        <v>4521</v>
      </c>
    </row>
    <row r="9" spans="1:8" ht="15" customHeight="1">
      <c r="A9" s="134"/>
      <c r="B9" s="3" t="s">
        <v>6</v>
      </c>
      <c r="C9" s="4">
        <v>903</v>
      </c>
      <c r="D9" s="5">
        <v>6</v>
      </c>
      <c r="E9" s="6">
        <f>903*6</f>
        <v>5418</v>
      </c>
    </row>
    <row r="10" spans="1:8" ht="15" customHeight="1">
      <c r="A10" s="134"/>
      <c r="B10" s="3" t="s">
        <v>22</v>
      </c>
      <c r="C10" s="4">
        <v>874</v>
      </c>
      <c r="D10" s="5">
        <v>6</v>
      </c>
      <c r="E10" s="6">
        <f>(885*4)+(852*2)</f>
        <v>5244</v>
      </c>
    </row>
    <row r="11" spans="1:8" ht="15" customHeight="1">
      <c r="B11" s="51" t="s">
        <v>8</v>
      </c>
      <c r="C11" s="61">
        <v>864</v>
      </c>
      <c r="D11" s="62">
        <v>5</v>
      </c>
      <c r="E11" s="63">
        <f>864*5</f>
        <v>4320</v>
      </c>
    </row>
    <row r="12" spans="1:8" ht="15" customHeight="1">
      <c r="B12" s="3" t="s">
        <v>23</v>
      </c>
      <c r="C12" s="4">
        <v>863</v>
      </c>
      <c r="D12" s="5">
        <v>6</v>
      </c>
      <c r="E12" s="6">
        <f>863*6</f>
        <v>5178</v>
      </c>
    </row>
    <row r="13" spans="1:8" ht="15" customHeight="1">
      <c r="B13" s="3" t="s">
        <v>24</v>
      </c>
      <c r="C13" s="4">
        <v>849</v>
      </c>
      <c r="D13" s="5">
        <v>6</v>
      </c>
      <c r="E13" s="6">
        <f>849*6</f>
        <v>5094</v>
      </c>
    </row>
    <row r="14" spans="1:8" ht="15" customHeight="1">
      <c r="B14" s="3" t="s">
        <v>20</v>
      </c>
      <c r="C14" s="4">
        <v>793</v>
      </c>
      <c r="D14" s="5">
        <v>6</v>
      </c>
      <c r="E14" s="6">
        <f>793*6</f>
        <v>4758</v>
      </c>
    </row>
    <row r="15" spans="1:8" ht="15" customHeight="1">
      <c r="B15" s="3" t="s">
        <v>5</v>
      </c>
      <c r="C15" s="4">
        <v>792.5</v>
      </c>
      <c r="D15" s="5">
        <v>6</v>
      </c>
      <c r="E15" s="6">
        <f>793*3+792*3</f>
        <v>4755</v>
      </c>
    </row>
    <row r="16" spans="1:8" ht="15" customHeight="1">
      <c r="B16" s="73" t="s">
        <v>36</v>
      </c>
      <c r="C16" s="74">
        <v>758.66442953020135</v>
      </c>
      <c r="D16" s="75">
        <v>5.3214285714285712</v>
      </c>
      <c r="E16" s="76">
        <v>4037.1785714285716</v>
      </c>
    </row>
    <row r="17" spans="2:7" ht="15" customHeight="1">
      <c r="B17" s="3" t="s">
        <v>18</v>
      </c>
      <c r="C17" s="4">
        <v>738.33333333333303</v>
      </c>
      <c r="D17" s="5">
        <v>6</v>
      </c>
      <c r="E17" s="6">
        <f>688+(739*3)+764+763</f>
        <v>4432</v>
      </c>
      <c r="F17" s="7"/>
    </row>
    <row r="18" spans="2:7" ht="15" customHeight="1">
      <c r="B18" s="3" t="s">
        <v>4</v>
      </c>
      <c r="C18" s="4">
        <v>731.83</v>
      </c>
      <c r="D18" s="5">
        <v>6</v>
      </c>
      <c r="E18" s="6">
        <f>746*3+728*2+697</f>
        <v>4391</v>
      </c>
    </row>
    <row r="19" spans="2:7" ht="15" customHeight="1">
      <c r="B19" s="3" t="s">
        <v>2</v>
      </c>
      <c r="C19" s="4">
        <v>724</v>
      </c>
      <c r="D19" s="5">
        <v>4</v>
      </c>
      <c r="E19" s="6">
        <f>665+678+768+785</f>
        <v>2896</v>
      </c>
    </row>
    <row r="20" spans="2:7" ht="15" customHeight="1">
      <c r="B20" s="3" t="s">
        <v>16</v>
      </c>
      <c r="C20" s="4">
        <v>720</v>
      </c>
      <c r="D20" s="5">
        <v>5</v>
      </c>
      <c r="E20" s="6">
        <f>684+(720*3)+756</f>
        <v>3600</v>
      </c>
    </row>
    <row r="21" spans="2:7" ht="15" customHeight="1">
      <c r="B21" s="3" t="s">
        <v>19</v>
      </c>
      <c r="C21" s="4">
        <v>713.83333333333337</v>
      </c>
      <c r="D21" s="5">
        <v>6</v>
      </c>
      <c r="E21" s="6">
        <f>1937+2346</f>
        <v>4283</v>
      </c>
    </row>
    <row r="22" spans="2:7" ht="15" customHeight="1">
      <c r="B22" s="3" t="s">
        <v>1</v>
      </c>
      <c r="C22" s="4">
        <v>705</v>
      </c>
      <c r="D22" s="5">
        <v>4</v>
      </c>
      <c r="E22" s="6">
        <f>690+690+720+720</f>
        <v>2820</v>
      </c>
    </row>
    <row r="23" spans="2:7" ht="15" customHeight="1">
      <c r="B23" s="3" t="s">
        <v>13</v>
      </c>
      <c r="C23" s="4">
        <v>694.75</v>
      </c>
      <c r="D23" s="5">
        <v>4</v>
      </c>
      <c r="E23" s="6">
        <f>1350+1429</f>
        <v>2779</v>
      </c>
    </row>
    <row r="24" spans="2:7" ht="15" customHeight="1">
      <c r="B24" s="3" t="s">
        <v>27</v>
      </c>
      <c r="C24" s="4">
        <v>687</v>
      </c>
      <c r="D24" s="5">
        <v>5</v>
      </c>
      <c r="E24" s="6">
        <f>(58*2)+(146*3)+2881</f>
        <v>3435</v>
      </c>
    </row>
    <row r="25" spans="2:7" ht="15" customHeight="1">
      <c r="B25" s="3" t="s">
        <v>17</v>
      </c>
      <c r="C25" s="4">
        <v>681.83333333333303</v>
      </c>
      <c r="D25" s="5">
        <v>6</v>
      </c>
      <c r="E25" s="6">
        <f>581+660+686+686+739+739</f>
        <v>4091</v>
      </c>
    </row>
    <row r="26" spans="2:7" ht="15" customHeight="1">
      <c r="B26" s="3" t="s">
        <v>0</v>
      </c>
      <c r="C26" s="4">
        <v>679.5</v>
      </c>
      <c r="D26" s="5">
        <v>4</v>
      </c>
      <c r="E26" s="6">
        <f>659*3+741</f>
        <v>2718</v>
      </c>
    </row>
    <row r="27" spans="2:7" ht="15" customHeight="1">
      <c r="B27" s="3" t="s">
        <v>28</v>
      </c>
      <c r="C27" s="4">
        <v>676.75</v>
      </c>
      <c r="D27" s="5">
        <v>4</v>
      </c>
      <c r="E27" s="6">
        <f>620+649+705+733</f>
        <v>2707</v>
      </c>
      <c r="G27" s="82" t="s">
        <v>125</v>
      </c>
    </row>
    <row r="28" spans="2:7" ht="15" customHeight="1">
      <c r="B28" s="3" t="s">
        <v>3</v>
      </c>
      <c r="C28" s="4">
        <v>660.66666666666663</v>
      </c>
      <c r="D28" s="5">
        <v>6</v>
      </c>
      <c r="E28" s="6">
        <f>1785+2179</f>
        <v>3964</v>
      </c>
    </row>
    <row r="29" spans="2:7" ht="15" customHeight="1">
      <c r="B29" s="3" t="s">
        <v>15</v>
      </c>
      <c r="C29" s="4">
        <v>660.33333333333337</v>
      </c>
      <c r="D29" s="5">
        <v>6</v>
      </c>
      <c r="E29" s="6">
        <f>3962</f>
        <v>3962</v>
      </c>
    </row>
    <row r="30" spans="2:7" ht="15" customHeight="1">
      <c r="B30" s="3" t="s">
        <v>14</v>
      </c>
      <c r="C30" s="4">
        <v>584.33000000000004</v>
      </c>
      <c r="D30" s="5">
        <v>6</v>
      </c>
      <c r="E30" s="6">
        <f>1579+1927</f>
        <v>3506</v>
      </c>
    </row>
    <row r="31" spans="2:7" ht="15" customHeight="1">
      <c r="B31" s="3" t="s">
        <v>26</v>
      </c>
      <c r="C31" s="4">
        <v>557.5</v>
      </c>
      <c r="D31" s="5">
        <v>4</v>
      </c>
      <c r="E31" s="6">
        <f>(531*3)+637</f>
        <v>2230</v>
      </c>
    </row>
    <row r="32" spans="2:7" ht="15" customHeight="1">
      <c r="B32" s="3" t="s">
        <v>32</v>
      </c>
      <c r="C32" s="4">
        <v>507</v>
      </c>
      <c r="D32" s="5">
        <v>4</v>
      </c>
      <c r="E32" s="6">
        <f>411+429+576+612</f>
        <v>2028</v>
      </c>
    </row>
    <row r="33" spans="1:8" ht="15" customHeight="1">
      <c r="B33" s="3" t="s">
        <v>29</v>
      </c>
      <c r="C33" s="4">
        <v>473</v>
      </c>
      <c r="D33" s="5">
        <v>4</v>
      </c>
      <c r="E33" s="6">
        <f>473*4</f>
        <v>1892</v>
      </c>
    </row>
    <row r="34" spans="1:8" ht="15" customHeight="1">
      <c r="B34" s="94"/>
      <c r="C34" s="4"/>
      <c r="D34" s="5"/>
      <c r="E34" s="6"/>
    </row>
    <row r="35" spans="1:8" ht="15" customHeight="1"/>
    <row r="36" spans="1:8" ht="15" customHeight="1">
      <c r="A36" s="95" t="s">
        <v>111</v>
      </c>
      <c r="B36" s="8"/>
      <c r="C36" s="8"/>
      <c r="D36" s="8"/>
      <c r="E36" s="8"/>
    </row>
    <row r="37" spans="1:8" ht="15" customHeight="1">
      <c r="A37" s="82" t="s">
        <v>131</v>
      </c>
    </row>
    <row r="38" spans="1:8" ht="15" customHeight="1"/>
    <row r="39" spans="1:8" ht="38.25">
      <c r="B39" s="2"/>
      <c r="C39" s="60" t="s">
        <v>10</v>
      </c>
      <c r="D39" s="60" t="s">
        <v>11</v>
      </c>
      <c r="E39" s="34" t="s">
        <v>119</v>
      </c>
      <c r="F39" s="60" t="s">
        <v>30</v>
      </c>
      <c r="G39" s="60" t="s">
        <v>12</v>
      </c>
      <c r="H39" s="16" t="s">
        <v>31</v>
      </c>
    </row>
    <row r="40" spans="1:8" ht="15" customHeight="1">
      <c r="B40" s="3" t="s">
        <v>29</v>
      </c>
      <c r="C40" s="9">
        <f>131*4</f>
        <v>524</v>
      </c>
      <c r="D40" s="9">
        <v>420</v>
      </c>
      <c r="E40" s="9">
        <v>238</v>
      </c>
      <c r="F40" s="9">
        <f>53*4</f>
        <v>212</v>
      </c>
      <c r="G40" s="9">
        <f t="shared" ref="G40:G56" si="0">H40-C40-D40-E40-F40</f>
        <v>498</v>
      </c>
      <c r="H40" s="9">
        <v>1892</v>
      </c>
    </row>
    <row r="41" spans="1:8" ht="15" customHeight="1">
      <c r="B41" s="3" t="s">
        <v>0</v>
      </c>
      <c r="C41" s="9">
        <f>192*2+137+165</f>
        <v>686</v>
      </c>
      <c r="D41" s="9">
        <v>440</v>
      </c>
      <c r="E41" s="9">
        <v>54</v>
      </c>
      <c r="F41" s="9">
        <v>55</v>
      </c>
      <c r="G41" s="9">
        <f t="shared" si="0"/>
        <v>1483</v>
      </c>
      <c r="H41" s="9">
        <v>2718</v>
      </c>
    </row>
    <row r="42" spans="1:8" ht="15" customHeight="1">
      <c r="B42" s="3" t="s">
        <v>13</v>
      </c>
      <c r="C42" s="9">
        <v>810</v>
      </c>
      <c r="D42" s="9">
        <v>486</v>
      </c>
      <c r="E42" s="9">
        <v>108</v>
      </c>
      <c r="F42" s="9">
        <v>162</v>
      </c>
      <c r="G42" s="9">
        <f t="shared" si="0"/>
        <v>1213</v>
      </c>
      <c r="H42" s="9">
        <v>2779</v>
      </c>
    </row>
    <row r="43" spans="1:8" ht="15" customHeight="1">
      <c r="B43" s="3" t="s">
        <v>2</v>
      </c>
      <c r="C43" s="9">
        <v>778</v>
      </c>
      <c r="D43" s="9">
        <v>598</v>
      </c>
      <c r="E43" s="9">
        <v>133</v>
      </c>
      <c r="F43" s="9">
        <v>146</v>
      </c>
      <c r="G43" s="9">
        <f t="shared" si="0"/>
        <v>1241</v>
      </c>
      <c r="H43" s="9">
        <v>2896</v>
      </c>
    </row>
    <row r="44" spans="1:8" ht="15" customHeight="1">
      <c r="B44" s="3" t="s">
        <v>14</v>
      </c>
      <c r="C44" s="9">
        <f>406+408</f>
        <v>814</v>
      </c>
      <c r="D44" s="9">
        <f>271+363</f>
        <v>634</v>
      </c>
      <c r="E44" s="9">
        <v>271</v>
      </c>
      <c r="F44" s="9">
        <f>135+249</f>
        <v>384</v>
      </c>
      <c r="G44" s="9">
        <f t="shared" si="0"/>
        <v>1403</v>
      </c>
      <c r="H44" s="9">
        <v>3506</v>
      </c>
    </row>
    <row r="45" spans="1:8" ht="15" customHeight="1">
      <c r="B45" s="3" t="s">
        <v>16</v>
      </c>
      <c r="C45" s="9">
        <f>180+252+216+180+180</f>
        <v>1008</v>
      </c>
      <c r="D45" s="9">
        <f>108*2+144*3</f>
        <v>648</v>
      </c>
      <c r="E45" s="9">
        <v>180</v>
      </c>
      <c r="F45" s="9">
        <f>36*3+42*2</f>
        <v>192</v>
      </c>
      <c r="G45" s="9">
        <f t="shared" si="0"/>
        <v>1572</v>
      </c>
      <c r="H45" s="9">
        <v>3600</v>
      </c>
    </row>
    <row r="46" spans="1:8" ht="15" customHeight="1">
      <c r="B46" s="3" t="s">
        <v>15</v>
      </c>
      <c r="C46" s="9">
        <v>912</v>
      </c>
      <c r="D46" s="9">
        <v>599</v>
      </c>
      <c r="E46" s="9">
        <v>399</v>
      </c>
      <c r="F46" s="9">
        <v>371</v>
      </c>
      <c r="G46" s="9">
        <f t="shared" si="0"/>
        <v>1681</v>
      </c>
      <c r="H46" s="9">
        <v>3962</v>
      </c>
    </row>
    <row r="47" spans="1:8" ht="15" customHeight="1">
      <c r="B47" s="3" t="s">
        <v>3</v>
      </c>
      <c r="C47" s="9">
        <v>893</v>
      </c>
      <c r="D47" s="9">
        <v>604</v>
      </c>
      <c r="E47" s="9">
        <v>263</v>
      </c>
      <c r="F47" s="9">
        <f>79+236+79</f>
        <v>394</v>
      </c>
      <c r="G47" s="9">
        <f t="shared" si="0"/>
        <v>1810</v>
      </c>
      <c r="H47" s="9">
        <v>3964</v>
      </c>
    </row>
    <row r="48" spans="1:8" ht="15" customHeight="1">
      <c r="B48" s="3" t="s">
        <v>17</v>
      </c>
      <c r="C48" s="9">
        <f>158+184*2+131*3</f>
        <v>919</v>
      </c>
      <c r="D48" s="9">
        <f>105*4+131*2</f>
        <v>682</v>
      </c>
      <c r="E48" s="9">
        <v>260</v>
      </c>
      <c r="F48" s="9">
        <f>53*3+79</f>
        <v>238</v>
      </c>
      <c r="G48" s="9">
        <f t="shared" si="0"/>
        <v>1992</v>
      </c>
      <c r="H48" s="9">
        <v>4091</v>
      </c>
    </row>
    <row r="49" spans="1:19" ht="15" customHeight="1">
      <c r="B49" s="3" t="s">
        <v>19</v>
      </c>
      <c r="C49" s="9">
        <v>1200</v>
      </c>
      <c r="D49" s="9">
        <v>830</v>
      </c>
      <c r="E49" s="9">
        <v>336</v>
      </c>
      <c r="F49" s="9">
        <v>328</v>
      </c>
      <c r="G49" s="9">
        <f t="shared" si="0"/>
        <v>1589</v>
      </c>
      <c r="H49" s="9">
        <v>4283</v>
      </c>
    </row>
    <row r="50" spans="1:19" ht="15" customHeight="1">
      <c r="B50" s="51" t="s">
        <v>8</v>
      </c>
      <c r="C50" s="64">
        <f>360*3+288*2</f>
        <v>1656</v>
      </c>
      <c r="D50" s="64">
        <f>180*5</f>
        <v>900</v>
      </c>
      <c r="E50" s="64">
        <v>306</v>
      </c>
      <c r="F50" s="64">
        <f>54*5</f>
        <v>270</v>
      </c>
      <c r="G50" s="9">
        <f t="shared" si="0"/>
        <v>1188</v>
      </c>
      <c r="H50" s="9">
        <v>4320</v>
      </c>
    </row>
    <row r="51" spans="1:19" ht="15" customHeight="1">
      <c r="B51" s="3" t="s">
        <v>4</v>
      </c>
      <c r="C51" s="9">
        <f>107*2+111*2+114+106</f>
        <v>656</v>
      </c>
      <c r="D51" s="9">
        <f>142*3+139*2+133</f>
        <v>837</v>
      </c>
      <c r="E51" s="9">
        <v>248</v>
      </c>
      <c r="F51" s="9">
        <f>107*2+114+111*2+106</f>
        <v>656</v>
      </c>
      <c r="G51" s="9">
        <f t="shared" si="0"/>
        <v>1994</v>
      </c>
      <c r="H51" s="9">
        <v>4391</v>
      </c>
    </row>
    <row r="52" spans="1:19" ht="15" customHeight="1">
      <c r="B52" s="3" t="s">
        <v>18</v>
      </c>
      <c r="C52" s="9">
        <f>222*2+197*2+173+172</f>
        <v>1183</v>
      </c>
      <c r="D52" s="9">
        <f>123*2+98+99+98+99</f>
        <v>640</v>
      </c>
      <c r="E52" s="9">
        <v>492</v>
      </c>
      <c r="F52" s="9">
        <f>49*2+74*4</f>
        <v>394</v>
      </c>
      <c r="G52" s="9">
        <f t="shared" si="0"/>
        <v>1723</v>
      </c>
      <c r="H52" s="9">
        <v>4432</v>
      </c>
    </row>
    <row r="53" spans="1:19" ht="15" customHeight="1">
      <c r="B53" s="3" t="s">
        <v>5</v>
      </c>
      <c r="C53" s="9">
        <f>186+192+185+182+173+171</f>
        <v>1089</v>
      </c>
      <c r="D53" s="9">
        <f>151+152+149+142+131+144</f>
        <v>869</v>
      </c>
      <c r="E53" s="9">
        <v>332</v>
      </c>
      <c r="F53" s="9">
        <f>85+87+90+95+90+96</f>
        <v>543</v>
      </c>
      <c r="G53" s="9">
        <f t="shared" si="0"/>
        <v>1922</v>
      </c>
      <c r="H53" s="9">
        <v>4755</v>
      </c>
    </row>
    <row r="54" spans="1:19" ht="15" customHeight="1">
      <c r="B54" s="3" t="s">
        <v>20</v>
      </c>
      <c r="C54" s="9">
        <f>272*2+227*2+204*2</f>
        <v>1406</v>
      </c>
      <c r="D54" s="9">
        <f>159*4+136*2</f>
        <v>908</v>
      </c>
      <c r="E54" s="9">
        <v>270</v>
      </c>
      <c r="F54" s="9">
        <v>270</v>
      </c>
      <c r="G54" s="9">
        <f t="shared" si="0"/>
        <v>1904</v>
      </c>
      <c r="H54" s="9">
        <v>4758</v>
      </c>
    </row>
    <row r="55" spans="1:19" ht="15" customHeight="1">
      <c r="B55" s="3" t="s">
        <v>6</v>
      </c>
      <c r="C55" s="9">
        <f>181*6</f>
        <v>1086</v>
      </c>
      <c r="D55" s="9">
        <f>151*6</f>
        <v>906</v>
      </c>
      <c r="E55" s="9">
        <v>216</v>
      </c>
      <c r="F55" s="9">
        <f>126*6</f>
        <v>756</v>
      </c>
      <c r="G55" s="9">
        <f t="shared" si="0"/>
        <v>2454</v>
      </c>
      <c r="H55" s="9">
        <v>5418</v>
      </c>
      <c r="K55" s="133"/>
      <c r="L55" s="133"/>
      <c r="M55" s="133"/>
      <c r="N55" s="133"/>
      <c r="O55" s="133"/>
      <c r="P55" s="133"/>
      <c r="Q55" s="133"/>
      <c r="R55" s="133"/>
      <c r="S55" s="133"/>
    </row>
    <row r="56" spans="1:19" ht="15" customHeight="1">
      <c r="B56" s="3" t="s">
        <v>9</v>
      </c>
      <c r="C56" s="9">
        <f>363+314+231*4</f>
        <v>1601</v>
      </c>
      <c r="D56" s="9">
        <f>198*2+165*4</f>
        <v>1056</v>
      </c>
      <c r="E56" s="9">
        <v>396</v>
      </c>
      <c r="F56" s="9">
        <f>50+198*4+113</f>
        <v>955</v>
      </c>
      <c r="G56" s="9">
        <f t="shared" si="0"/>
        <v>1536</v>
      </c>
      <c r="H56" s="9">
        <v>5544</v>
      </c>
    </row>
    <row r="57" spans="1:19" ht="15" customHeight="1">
      <c r="J57" s="1" t="s">
        <v>47</v>
      </c>
    </row>
    <row r="58" spans="1:19" ht="15" customHeight="1">
      <c r="A58" s="27"/>
      <c r="B58" s="27"/>
      <c r="C58" s="27"/>
      <c r="D58" s="27"/>
      <c r="E58" s="27"/>
      <c r="F58" s="27"/>
      <c r="G58" s="27"/>
      <c r="H58" s="27"/>
      <c r="I58" s="27"/>
      <c r="J58" s="82" t="s">
        <v>125</v>
      </c>
      <c r="K58" s="27"/>
      <c r="L58" s="27"/>
      <c r="M58" s="27"/>
      <c r="N58" s="27"/>
      <c r="O58" s="27"/>
      <c r="P58" s="27"/>
      <c r="Q58" s="27"/>
    </row>
    <row r="59" spans="1:19" ht="15" customHeight="1">
      <c r="A59" s="79"/>
      <c r="B59" s="79"/>
      <c r="C59" s="79"/>
      <c r="D59" s="79"/>
      <c r="E59" s="79"/>
      <c r="F59" s="79"/>
      <c r="G59" s="79"/>
      <c r="H59" s="79"/>
      <c r="I59" s="79"/>
      <c r="J59" s="79"/>
      <c r="K59" s="79"/>
      <c r="L59" s="79"/>
      <c r="M59" s="79"/>
      <c r="N59" s="79"/>
      <c r="O59" s="79"/>
    </row>
    <row r="60" spans="1:19" ht="15" customHeight="1">
      <c r="A60" s="79"/>
      <c r="B60" s="79"/>
      <c r="C60" s="79"/>
      <c r="D60" s="79"/>
      <c r="E60" s="79"/>
      <c r="F60" s="79"/>
      <c r="G60" s="79"/>
      <c r="H60" s="79"/>
      <c r="I60" s="79"/>
      <c r="J60" s="79"/>
      <c r="K60" s="79"/>
      <c r="L60" s="79"/>
      <c r="M60" s="79"/>
      <c r="N60" s="79"/>
      <c r="O60" s="79"/>
    </row>
    <row r="61" spans="1:19" ht="15" customHeight="1">
      <c r="A61" s="95" t="s">
        <v>112</v>
      </c>
    </row>
    <row r="62" spans="1:19" ht="15" customHeight="1">
      <c r="A62" s="82" t="s">
        <v>130</v>
      </c>
      <c r="Q62" s="27"/>
    </row>
    <row r="63" spans="1:19" ht="15" customHeight="1">
      <c r="Q63" s="50"/>
    </row>
    <row r="64" spans="1:19" ht="15" customHeight="1">
      <c r="B64" s="2"/>
      <c r="C64" s="34" t="s">
        <v>31</v>
      </c>
      <c r="D64" s="10"/>
      <c r="E64" s="80"/>
      <c r="G64" s="80"/>
    </row>
    <row r="65" spans="2:4" ht="15" customHeight="1">
      <c r="B65" s="3" t="s">
        <v>29</v>
      </c>
      <c r="C65" s="98">
        <f>53*4</f>
        <v>212</v>
      </c>
      <c r="D65" s="97"/>
    </row>
    <row r="66" spans="2:4" ht="15" customHeight="1">
      <c r="B66" s="3" t="s">
        <v>1</v>
      </c>
      <c r="C66" s="98">
        <f>60*4</f>
        <v>240</v>
      </c>
      <c r="D66" s="92"/>
    </row>
    <row r="67" spans="2:4" ht="15" customHeight="1">
      <c r="B67" s="3" t="s">
        <v>19</v>
      </c>
      <c r="C67" s="98">
        <f>120+160</f>
        <v>280</v>
      </c>
      <c r="D67" s="92"/>
    </row>
    <row r="68" spans="2:4" ht="15" customHeight="1">
      <c r="B68" s="3" t="s">
        <v>28</v>
      </c>
      <c r="C68" s="110">
        <f>85*2+56*2</f>
        <v>282</v>
      </c>
      <c r="D68" s="92"/>
    </row>
    <row r="69" spans="2:4" ht="15" customHeight="1">
      <c r="B69" s="3" t="s">
        <v>32</v>
      </c>
      <c r="C69" s="98">
        <f>75+65+75+68</f>
        <v>283</v>
      </c>
      <c r="D69" s="92"/>
    </row>
    <row r="70" spans="2:4" ht="15" customHeight="1">
      <c r="B70" s="3" t="s">
        <v>16</v>
      </c>
      <c r="C70" s="110">
        <f>72*4+36</f>
        <v>324</v>
      </c>
      <c r="D70" s="92"/>
    </row>
    <row r="71" spans="2:4" ht="15" customHeight="1">
      <c r="B71" s="3" t="s">
        <v>4</v>
      </c>
      <c r="C71" s="110">
        <f>57*3+55*3</f>
        <v>336</v>
      </c>
      <c r="D71" s="97"/>
    </row>
    <row r="72" spans="2:4" ht="15" customHeight="1">
      <c r="B72" s="3" t="s">
        <v>27</v>
      </c>
      <c r="C72" s="110">
        <v>349</v>
      </c>
      <c r="D72" s="92"/>
    </row>
    <row r="73" spans="2:4" ht="15" customHeight="1">
      <c r="B73" s="51" t="s">
        <v>8</v>
      </c>
      <c r="C73" s="101">
        <f>72*5</f>
        <v>360</v>
      </c>
      <c r="D73" s="92"/>
    </row>
    <row r="74" spans="2:4" ht="15" customHeight="1">
      <c r="B74" s="3" t="s">
        <v>2</v>
      </c>
      <c r="C74" s="110">
        <f>84+85+104+108</f>
        <v>381</v>
      </c>
      <c r="D74" s="97"/>
    </row>
    <row r="75" spans="2:4" ht="15" customHeight="1">
      <c r="B75" s="3" t="s">
        <v>5</v>
      </c>
      <c r="C75" s="115">
        <v>412</v>
      </c>
      <c r="D75" s="97"/>
    </row>
    <row r="76" spans="2:4" ht="15" customHeight="1">
      <c r="B76" s="3" t="s">
        <v>13</v>
      </c>
      <c r="C76" s="110">
        <f>216*2</f>
        <v>432</v>
      </c>
      <c r="D76" s="92"/>
    </row>
    <row r="77" spans="2:4" ht="15" customHeight="1">
      <c r="B77" s="3" t="s">
        <v>0</v>
      </c>
      <c r="C77" s="110">
        <f>110*4</f>
        <v>440</v>
      </c>
      <c r="D77" s="97"/>
    </row>
    <row r="78" spans="2:4" ht="15" customHeight="1">
      <c r="B78" s="3" t="s">
        <v>18</v>
      </c>
      <c r="C78" s="110">
        <f>99*2+74*2+49*2</f>
        <v>444</v>
      </c>
      <c r="D78" s="97"/>
    </row>
    <row r="79" spans="2:4" ht="15" customHeight="1">
      <c r="B79" s="3" t="s">
        <v>14</v>
      </c>
      <c r="C79" s="110">
        <f>248+227</f>
        <v>475</v>
      </c>
      <c r="D79" s="97"/>
    </row>
    <row r="80" spans="2:4" ht="15" customHeight="1">
      <c r="B80" s="3" t="s">
        <v>20</v>
      </c>
      <c r="C80" s="110">
        <f>91*6</f>
        <v>546</v>
      </c>
      <c r="D80" s="92"/>
    </row>
    <row r="81" spans="1:6" ht="15" customHeight="1">
      <c r="B81" s="3" t="s">
        <v>3</v>
      </c>
      <c r="C81" s="110">
        <f>394+184</f>
        <v>578</v>
      </c>
      <c r="D81" s="97"/>
    </row>
    <row r="82" spans="1:6" ht="15" customHeight="1">
      <c r="B82" s="3" t="s">
        <v>9</v>
      </c>
      <c r="C82" s="110">
        <f>99*6</f>
        <v>594</v>
      </c>
      <c r="D82" s="92"/>
    </row>
    <row r="83" spans="1:6" ht="15" customHeight="1">
      <c r="B83" s="3" t="s">
        <v>7</v>
      </c>
      <c r="C83" s="115">
        <v>600</v>
      </c>
      <c r="D83" s="92"/>
    </row>
    <row r="84" spans="1:6" ht="15" customHeight="1">
      <c r="B84" s="3" t="s">
        <v>15</v>
      </c>
      <c r="C84" s="110">
        <f>228+399</f>
        <v>627</v>
      </c>
      <c r="D84" s="92"/>
      <c r="E84" s="11"/>
    </row>
    <row r="85" spans="1:6" ht="15" customHeight="1">
      <c r="B85" s="3" t="s">
        <v>17</v>
      </c>
      <c r="C85" s="110">
        <f>120*3+103*2+64</f>
        <v>630</v>
      </c>
      <c r="D85" s="97"/>
      <c r="E85" s="11"/>
    </row>
    <row r="86" spans="1:6" ht="15" customHeight="1">
      <c r="B86" s="3" t="s">
        <v>6</v>
      </c>
      <c r="C86" s="110">
        <f>108*6</f>
        <v>648</v>
      </c>
      <c r="D86" s="96"/>
    </row>
    <row r="87" spans="1:6" ht="15" customHeight="1">
      <c r="B87" s="3" t="s">
        <v>26</v>
      </c>
      <c r="C87" s="17" t="s">
        <v>37</v>
      </c>
      <c r="D87" s="96"/>
    </row>
    <row r="88" spans="1:6" ht="15" customHeight="1">
      <c r="B88" s="113" t="s">
        <v>23</v>
      </c>
      <c r="C88" s="17" t="s">
        <v>37</v>
      </c>
      <c r="D88" s="96"/>
      <c r="F88" s="82" t="s">
        <v>125</v>
      </c>
    </row>
    <row r="89" spans="1:6" ht="15" customHeight="1">
      <c r="B89" s="113" t="s">
        <v>24</v>
      </c>
      <c r="C89" s="17" t="s">
        <v>37</v>
      </c>
      <c r="D89" s="96"/>
    </row>
    <row r="90" spans="1:6" ht="15" customHeight="1">
      <c r="B90" s="3" t="s">
        <v>21</v>
      </c>
      <c r="C90" s="17" t="s">
        <v>37</v>
      </c>
      <c r="D90" s="96"/>
    </row>
    <row r="91" spans="1:6" ht="15" customHeight="1">
      <c r="B91" s="3" t="s">
        <v>22</v>
      </c>
      <c r="C91" s="17" t="s">
        <v>37</v>
      </c>
      <c r="D91" s="96"/>
    </row>
    <row r="92" spans="1:6" ht="15" customHeight="1">
      <c r="B92" s="3" t="s">
        <v>25</v>
      </c>
      <c r="C92" s="17" t="s">
        <v>37</v>
      </c>
      <c r="D92" s="96"/>
    </row>
    <row r="93" spans="1:6" ht="15" customHeight="1">
      <c r="B93" s="3"/>
      <c r="C93" s="17"/>
      <c r="D93" s="96"/>
    </row>
    <row r="94" spans="1:6" ht="15" customHeight="1"/>
    <row r="95" spans="1:6" ht="15" customHeight="1">
      <c r="A95" s="95" t="s">
        <v>113</v>
      </c>
    </row>
    <row r="96" spans="1:6" ht="15" customHeight="1">
      <c r="A96" s="82" t="s">
        <v>132</v>
      </c>
    </row>
    <row r="97" spans="2:8" ht="15" customHeight="1"/>
    <row r="98" spans="2:8" ht="15" customHeight="1">
      <c r="B98" s="12"/>
      <c r="C98" s="102" t="s">
        <v>31</v>
      </c>
      <c r="D98" s="99"/>
      <c r="E98" s="80"/>
      <c r="G98" s="80"/>
    </row>
    <row r="99" spans="2:8" ht="15" customHeight="1">
      <c r="B99" s="105" t="s">
        <v>32</v>
      </c>
      <c r="C99" s="103">
        <f>37*2+53+57</f>
        <v>184</v>
      </c>
    </row>
    <row r="100" spans="2:8" ht="15" customHeight="1">
      <c r="B100" s="105" t="s">
        <v>6</v>
      </c>
      <c r="C100" s="111">
        <f>36*6</f>
        <v>216</v>
      </c>
    </row>
    <row r="101" spans="2:8" ht="15" customHeight="1">
      <c r="B101" s="105" t="s">
        <v>28</v>
      </c>
      <c r="C101" s="103">
        <f>56*4</f>
        <v>224</v>
      </c>
      <c r="H101" s="14"/>
    </row>
    <row r="102" spans="2:8" ht="15" customHeight="1">
      <c r="B102" s="105" t="s">
        <v>29</v>
      </c>
      <c r="C102" s="103">
        <f>79*3+53</f>
        <v>290</v>
      </c>
    </row>
    <row r="103" spans="2:8" ht="15" customHeight="1">
      <c r="B103" s="105" t="s">
        <v>27</v>
      </c>
      <c r="C103" s="111">
        <f>58*5</f>
        <v>290</v>
      </c>
    </row>
    <row r="104" spans="2:8" ht="15" customHeight="1">
      <c r="B104" s="105" t="s">
        <v>1</v>
      </c>
      <c r="C104" s="103">
        <f>90*2+60*2</f>
        <v>300</v>
      </c>
    </row>
    <row r="105" spans="2:8" ht="15" customHeight="1">
      <c r="B105" s="105" t="s">
        <v>20</v>
      </c>
      <c r="C105" s="103">
        <f>45*4+68*2</f>
        <v>316</v>
      </c>
    </row>
    <row r="106" spans="2:8" ht="15" customHeight="1">
      <c r="B106" s="105" t="s">
        <v>2</v>
      </c>
      <c r="C106" s="103">
        <f>75+80+83+81</f>
        <v>319</v>
      </c>
    </row>
    <row r="107" spans="2:8" ht="15" customHeight="1">
      <c r="B107" s="105" t="s">
        <v>19</v>
      </c>
      <c r="C107" s="103">
        <f>140+180</f>
        <v>320</v>
      </c>
    </row>
    <row r="108" spans="2:8" ht="15" customHeight="1">
      <c r="B108" s="105" t="s">
        <v>13</v>
      </c>
      <c r="C108" s="103">
        <f>162*2</f>
        <v>324</v>
      </c>
    </row>
    <row r="109" spans="2:8" ht="15" customHeight="1">
      <c r="B109" s="105" t="s">
        <v>4</v>
      </c>
      <c r="C109" s="111">
        <f>57*3+55*2+53</f>
        <v>334</v>
      </c>
    </row>
    <row r="110" spans="2:8" ht="15" customHeight="1">
      <c r="B110" s="117" t="s">
        <v>7</v>
      </c>
      <c r="C110" s="103">
        <v>360</v>
      </c>
    </row>
    <row r="111" spans="2:8" ht="15" customHeight="1">
      <c r="B111" s="117" t="s">
        <v>15</v>
      </c>
      <c r="C111" s="103">
        <f>114+257</f>
        <v>371</v>
      </c>
    </row>
    <row r="112" spans="2:8" ht="15" customHeight="1">
      <c r="B112" s="117" t="s">
        <v>23</v>
      </c>
      <c r="C112" s="103">
        <f>62*6</f>
        <v>372</v>
      </c>
    </row>
    <row r="113" spans="1:16" ht="15" customHeight="1">
      <c r="B113" s="117" t="s">
        <v>14</v>
      </c>
      <c r="C113" s="103">
        <f>180+204</f>
        <v>384</v>
      </c>
    </row>
    <row r="114" spans="1:16" ht="15" customHeight="1">
      <c r="B114" s="117" t="s">
        <v>18</v>
      </c>
      <c r="C114" s="103">
        <f>74*4+49*2</f>
        <v>394</v>
      </c>
    </row>
    <row r="115" spans="1:16" ht="15" customHeight="1">
      <c r="B115" s="117" t="s">
        <v>3</v>
      </c>
      <c r="C115" s="103">
        <f>210+210</f>
        <v>420</v>
      </c>
    </row>
    <row r="116" spans="1:16" ht="15" customHeight="1">
      <c r="B116" s="117" t="s">
        <v>16</v>
      </c>
      <c r="C116" s="103">
        <f>72*3+108*2</f>
        <v>432</v>
      </c>
    </row>
    <row r="117" spans="1:16" ht="15" customHeight="1">
      <c r="B117" s="117" t="s">
        <v>5</v>
      </c>
      <c r="C117" s="103">
        <f>85+81+83+70+82+72</f>
        <v>473</v>
      </c>
    </row>
    <row r="118" spans="1:16" ht="15" customHeight="1">
      <c r="B118" s="117" t="s">
        <v>9</v>
      </c>
      <c r="C118" s="103">
        <f>99*4+66*2</f>
        <v>528</v>
      </c>
    </row>
    <row r="119" spans="1:16" ht="15" customHeight="1">
      <c r="B119" s="106" t="s">
        <v>8</v>
      </c>
      <c r="C119" s="104">
        <f>108*5</f>
        <v>540</v>
      </c>
    </row>
    <row r="120" spans="1:16" ht="15" customHeight="1">
      <c r="B120" s="105" t="s">
        <v>0</v>
      </c>
      <c r="C120" s="111">
        <f>137*4</f>
        <v>548</v>
      </c>
    </row>
    <row r="121" spans="1:16" ht="15" customHeight="1">
      <c r="B121" s="105" t="s">
        <v>17</v>
      </c>
      <c r="C121" s="103">
        <f>98*6</f>
        <v>588</v>
      </c>
    </row>
    <row r="122" spans="1:16" ht="15" customHeight="1">
      <c r="B122" s="117" t="s">
        <v>26</v>
      </c>
      <c r="C122" s="17" t="s">
        <v>37</v>
      </c>
      <c r="D122" s="100"/>
      <c r="F122" s="82" t="s">
        <v>125</v>
      </c>
    </row>
    <row r="123" spans="1:16" ht="15" customHeight="1">
      <c r="B123" s="117" t="s">
        <v>22</v>
      </c>
      <c r="C123" s="17" t="s">
        <v>37</v>
      </c>
      <c r="D123" s="100"/>
    </row>
    <row r="124" spans="1:16" ht="15" customHeight="1">
      <c r="B124" s="117" t="s">
        <v>24</v>
      </c>
      <c r="C124" s="17" t="s">
        <v>37</v>
      </c>
      <c r="D124" s="100"/>
    </row>
    <row r="125" spans="1:16" ht="15" customHeight="1">
      <c r="B125" s="117" t="s">
        <v>25</v>
      </c>
      <c r="C125" s="17" t="s">
        <v>37</v>
      </c>
      <c r="D125" s="100"/>
    </row>
    <row r="126" spans="1:16" ht="15" customHeight="1">
      <c r="B126" s="117" t="s">
        <v>21</v>
      </c>
      <c r="C126" s="17" t="s">
        <v>37</v>
      </c>
      <c r="D126" s="100"/>
    </row>
    <row r="127" spans="1:16" ht="15" customHeight="1">
      <c r="A127" s="15"/>
      <c r="B127" s="15"/>
      <c r="C127" s="15"/>
      <c r="D127" s="15"/>
      <c r="E127" s="15"/>
      <c r="F127" s="15"/>
      <c r="G127" s="15"/>
      <c r="H127" s="15"/>
      <c r="I127" s="15"/>
      <c r="J127" s="15"/>
      <c r="K127" s="15"/>
      <c r="L127" s="15"/>
      <c r="M127" s="15"/>
      <c r="N127" s="15"/>
      <c r="O127" s="15"/>
      <c r="P127" s="15"/>
    </row>
    <row r="128" spans="1:16" ht="15" customHeight="1">
      <c r="A128" s="15"/>
      <c r="B128" s="15"/>
      <c r="C128" s="15"/>
      <c r="D128" s="15"/>
      <c r="E128" s="15"/>
      <c r="F128" s="15"/>
      <c r="G128" s="15"/>
      <c r="H128" s="15"/>
      <c r="I128" s="15"/>
      <c r="J128" s="15"/>
      <c r="K128" s="15"/>
      <c r="L128" s="15"/>
      <c r="M128" s="15"/>
      <c r="N128" s="15"/>
      <c r="O128" s="15"/>
      <c r="P128" s="15"/>
    </row>
    <row r="129" spans="1:16" ht="15" customHeight="1">
      <c r="A129" s="15"/>
      <c r="B129" s="15"/>
      <c r="C129" s="15"/>
      <c r="D129" s="15"/>
      <c r="E129" s="15"/>
      <c r="F129" s="15"/>
      <c r="G129" s="15"/>
      <c r="H129" s="15"/>
      <c r="I129" s="15"/>
      <c r="J129" s="15"/>
      <c r="K129" s="15"/>
      <c r="L129" s="15"/>
      <c r="M129" s="15"/>
      <c r="N129" s="15"/>
      <c r="O129" s="15"/>
      <c r="P129" s="15"/>
    </row>
    <row r="130" spans="1:16" ht="15" customHeight="1">
      <c r="A130" s="15"/>
      <c r="B130" s="15"/>
      <c r="C130" s="15"/>
      <c r="D130" s="15"/>
      <c r="E130" s="15"/>
      <c r="F130" s="15"/>
      <c r="G130" s="15"/>
      <c r="H130" s="15"/>
      <c r="I130" s="15"/>
      <c r="J130" s="15"/>
      <c r="K130" s="15"/>
      <c r="L130" s="15"/>
      <c r="M130" s="15"/>
      <c r="N130" s="15"/>
      <c r="O130" s="15"/>
      <c r="P130" s="15"/>
    </row>
    <row r="131" spans="1:16" ht="15" customHeight="1">
      <c r="A131" s="15"/>
      <c r="B131" s="15"/>
      <c r="C131" s="15"/>
      <c r="D131" s="15"/>
      <c r="E131" s="15"/>
      <c r="F131" s="15"/>
      <c r="G131" s="15"/>
      <c r="H131" s="15"/>
      <c r="I131" s="15"/>
      <c r="J131" s="15"/>
      <c r="K131" s="15"/>
      <c r="L131" s="15"/>
      <c r="M131" s="15"/>
      <c r="N131" s="15"/>
      <c r="O131" s="15"/>
      <c r="P131" s="15"/>
    </row>
    <row r="132" spans="1:16" ht="15" customHeight="1">
      <c r="A132" s="15"/>
      <c r="B132" s="15"/>
      <c r="C132" s="15"/>
      <c r="D132" s="15"/>
      <c r="E132" s="15"/>
      <c r="F132" s="15"/>
      <c r="G132" s="15"/>
      <c r="H132" s="15"/>
      <c r="I132" s="15"/>
      <c r="J132" s="15"/>
      <c r="K132" s="15"/>
      <c r="L132" s="15"/>
      <c r="M132" s="15"/>
      <c r="N132" s="15"/>
      <c r="O132" s="15"/>
      <c r="P132" s="15"/>
    </row>
    <row r="133" spans="1:16" ht="15" customHeight="1">
      <c r="A133" s="15"/>
      <c r="B133" s="15"/>
      <c r="C133" s="15"/>
      <c r="D133" s="15"/>
      <c r="E133" s="15"/>
      <c r="F133" s="15"/>
      <c r="G133" s="15"/>
      <c r="H133" s="15"/>
      <c r="I133" s="15"/>
      <c r="J133" s="15"/>
      <c r="K133" s="15"/>
      <c r="L133" s="15"/>
      <c r="M133" s="15"/>
      <c r="N133" s="15"/>
      <c r="O133" s="15"/>
      <c r="P133" s="15"/>
    </row>
    <row r="134" spans="1:16" ht="15" customHeight="1">
      <c r="A134" s="15"/>
      <c r="B134" s="15"/>
      <c r="C134" s="15"/>
      <c r="D134" s="15"/>
      <c r="E134" s="15"/>
      <c r="F134" s="15"/>
      <c r="G134" s="15"/>
      <c r="H134" s="15"/>
      <c r="I134" s="15"/>
      <c r="J134" s="15"/>
      <c r="K134" s="15"/>
      <c r="L134" s="15"/>
      <c r="M134" s="15"/>
      <c r="N134" s="15"/>
      <c r="O134" s="15"/>
      <c r="P134" s="15"/>
    </row>
    <row r="135" spans="1:16" ht="15" customHeight="1">
      <c r="A135" s="15"/>
      <c r="B135" s="15"/>
      <c r="C135" s="15"/>
      <c r="D135" s="15"/>
      <c r="E135" s="15"/>
      <c r="F135" s="15"/>
      <c r="G135" s="15"/>
      <c r="H135" s="15"/>
      <c r="I135" s="15"/>
      <c r="J135" s="15"/>
      <c r="K135" s="15"/>
      <c r="L135" s="15"/>
      <c r="M135" s="15"/>
      <c r="N135" s="15"/>
      <c r="O135" s="15"/>
      <c r="P135" s="15"/>
    </row>
    <row r="136" spans="1:16" ht="15" customHeight="1">
      <c r="A136" s="15"/>
      <c r="B136" s="15"/>
      <c r="C136" s="15"/>
      <c r="D136" s="15"/>
      <c r="E136" s="15"/>
      <c r="F136" s="15"/>
      <c r="G136" s="15"/>
      <c r="H136" s="15"/>
      <c r="I136" s="15"/>
      <c r="J136" s="15"/>
      <c r="K136" s="15"/>
      <c r="L136" s="15"/>
      <c r="M136" s="15"/>
      <c r="N136" s="15"/>
      <c r="O136" s="15"/>
      <c r="P136" s="15"/>
    </row>
    <row r="137" spans="1:16" ht="15" customHeight="1">
      <c r="A137" s="15"/>
      <c r="B137" s="15"/>
      <c r="C137" s="15"/>
      <c r="D137" s="15"/>
      <c r="E137" s="15"/>
      <c r="F137" s="15"/>
      <c r="G137" s="15"/>
      <c r="H137" s="15"/>
      <c r="I137" s="15"/>
      <c r="J137" s="15"/>
      <c r="K137" s="15"/>
      <c r="L137" s="15"/>
      <c r="M137" s="15"/>
      <c r="N137" s="15"/>
      <c r="O137" s="15"/>
      <c r="P137" s="15"/>
    </row>
    <row r="138" spans="1:16" ht="15" customHeight="1">
      <c r="A138" s="15"/>
      <c r="B138" s="15"/>
      <c r="C138" s="15"/>
      <c r="D138" s="15"/>
      <c r="E138" s="15"/>
      <c r="F138" s="15"/>
      <c r="G138" s="15"/>
      <c r="H138" s="15"/>
      <c r="I138" s="15"/>
      <c r="J138" s="15"/>
      <c r="K138" s="15"/>
      <c r="L138" s="15"/>
      <c r="M138" s="15"/>
      <c r="N138" s="15"/>
      <c r="O138" s="15"/>
      <c r="P138" s="15"/>
    </row>
    <row r="139" spans="1:16" ht="15" customHeight="1">
      <c r="A139" s="15"/>
      <c r="B139" s="15"/>
      <c r="C139" s="15"/>
      <c r="D139" s="15"/>
      <c r="E139" s="15"/>
      <c r="F139" s="15"/>
      <c r="G139" s="15"/>
      <c r="H139" s="15"/>
      <c r="I139" s="15"/>
      <c r="J139" s="15"/>
      <c r="K139" s="15"/>
      <c r="L139" s="15"/>
      <c r="M139" s="15"/>
      <c r="N139" s="15"/>
      <c r="O139" s="15"/>
      <c r="P139" s="15"/>
    </row>
    <row r="140" spans="1:16" ht="15" customHeight="1">
      <c r="A140" s="15"/>
      <c r="B140" s="15"/>
      <c r="C140" s="15"/>
      <c r="D140" s="15"/>
      <c r="E140" s="15"/>
      <c r="F140" s="15"/>
      <c r="G140" s="15"/>
      <c r="H140" s="15"/>
      <c r="I140" s="15"/>
      <c r="J140" s="15"/>
      <c r="K140" s="15"/>
      <c r="L140" s="15"/>
      <c r="M140" s="15"/>
      <c r="N140" s="15"/>
      <c r="O140" s="15"/>
      <c r="P140" s="15"/>
    </row>
    <row r="141" spans="1:16" ht="15" customHeight="1">
      <c r="A141" s="15"/>
      <c r="B141" s="15"/>
      <c r="C141" s="15"/>
      <c r="D141" s="15"/>
      <c r="E141" s="15"/>
      <c r="F141" s="15"/>
      <c r="G141" s="15"/>
      <c r="H141" s="15"/>
      <c r="I141" s="15"/>
      <c r="J141" s="15"/>
      <c r="K141" s="15"/>
      <c r="L141" s="15"/>
      <c r="M141" s="15"/>
      <c r="N141" s="15"/>
      <c r="O141" s="15"/>
      <c r="P141" s="15"/>
    </row>
    <row r="142" spans="1:16" ht="15" customHeight="1">
      <c r="A142" s="15"/>
      <c r="B142" s="15"/>
      <c r="C142" s="15"/>
      <c r="D142" s="15"/>
      <c r="E142" s="15"/>
      <c r="F142" s="15"/>
      <c r="G142" s="15"/>
      <c r="H142" s="15"/>
      <c r="I142" s="15"/>
      <c r="J142" s="15"/>
      <c r="K142" s="15"/>
      <c r="L142" s="15"/>
      <c r="M142" s="15"/>
      <c r="N142" s="15"/>
      <c r="O142" s="15"/>
      <c r="P142" s="15"/>
    </row>
    <row r="143" spans="1:16" ht="15" customHeight="1">
      <c r="A143" s="15"/>
      <c r="B143" s="15"/>
      <c r="C143" s="15"/>
      <c r="D143" s="15"/>
      <c r="E143" s="15"/>
      <c r="F143" s="15"/>
      <c r="G143" s="15"/>
      <c r="H143" s="15"/>
      <c r="I143" s="15"/>
      <c r="J143" s="15"/>
      <c r="K143" s="15"/>
      <c r="L143" s="15"/>
      <c r="M143" s="15"/>
      <c r="N143" s="15"/>
      <c r="O143" s="15"/>
      <c r="P143" s="15"/>
    </row>
    <row r="144" spans="1:16" ht="15" customHeight="1">
      <c r="A144" s="15"/>
      <c r="B144" s="15"/>
      <c r="C144" s="15"/>
      <c r="D144" s="15"/>
      <c r="E144" s="15"/>
      <c r="F144" s="15"/>
      <c r="G144" s="15"/>
      <c r="H144" s="15"/>
      <c r="I144" s="15"/>
      <c r="J144" s="15"/>
      <c r="K144" s="15"/>
      <c r="L144" s="15"/>
      <c r="M144" s="15"/>
      <c r="N144" s="15"/>
      <c r="O144" s="15"/>
      <c r="P144" s="15"/>
    </row>
    <row r="145" spans="1:16" ht="15" customHeight="1">
      <c r="A145" s="15"/>
      <c r="B145" s="15"/>
      <c r="C145" s="15"/>
      <c r="D145" s="15"/>
      <c r="E145" s="15"/>
      <c r="F145" s="15"/>
      <c r="G145" s="15"/>
      <c r="H145" s="15"/>
      <c r="I145" s="15"/>
      <c r="J145" s="15"/>
      <c r="K145" s="15"/>
      <c r="L145" s="15"/>
      <c r="M145" s="15"/>
      <c r="N145" s="15"/>
      <c r="O145" s="15"/>
      <c r="P145" s="15"/>
    </row>
    <row r="146" spans="1:16" ht="15" customHeight="1">
      <c r="A146" s="15"/>
      <c r="B146" s="15"/>
      <c r="C146" s="15"/>
      <c r="D146" s="15"/>
      <c r="E146" s="15"/>
      <c r="F146" s="15"/>
      <c r="G146" s="15"/>
      <c r="H146" s="15"/>
      <c r="I146" s="15"/>
      <c r="J146" s="15"/>
      <c r="K146" s="15"/>
      <c r="L146" s="15"/>
      <c r="M146" s="15"/>
      <c r="N146" s="15"/>
      <c r="O146" s="15"/>
      <c r="P146" s="15"/>
    </row>
    <row r="147" spans="1:16" ht="15" customHeight="1">
      <c r="A147" s="15"/>
      <c r="B147" s="15"/>
      <c r="C147" s="15"/>
      <c r="D147" s="15"/>
      <c r="E147" s="15"/>
      <c r="F147" s="15"/>
      <c r="G147" s="15"/>
      <c r="H147" s="15"/>
      <c r="I147" s="15"/>
      <c r="J147" s="15"/>
      <c r="K147" s="15"/>
      <c r="L147" s="15"/>
      <c r="M147" s="15"/>
      <c r="N147" s="15"/>
      <c r="O147" s="15"/>
      <c r="P147" s="15"/>
    </row>
    <row r="148" spans="1:16" ht="15" customHeight="1">
      <c r="A148" s="15"/>
      <c r="B148" s="15"/>
      <c r="C148" s="15"/>
      <c r="D148" s="15"/>
      <c r="E148" s="15"/>
      <c r="F148" s="15"/>
      <c r="G148" s="15"/>
      <c r="H148" s="15"/>
      <c r="I148" s="15"/>
      <c r="J148" s="15"/>
      <c r="K148" s="15"/>
      <c r="L148" s="15"/>
      <c r="M148" s="15"/>
      <c r="N148" s="15"/>
      <c r="O148" s="15"/>
      <c r="P148" s="15"/>
    </row>
    <row r="149" spans="1:16" ht="15" customHeight="1">
      <c r="A149" s="15"/>
      <c r="B149" s="15"/>
      <c r="C149" s="15"/>
      <c r="D149" s="15"/>
      <c r="E149" s="15"/>
      <c r="F149" s="15"/>
      <c r="G149" s="15"/>
      <c r="H149" s="15"/>
      <c r="I149" s="15"/>
      <c r="J149" s="15"/>
      <c r="K149" s="15"/>
      <c r="L149" s="15"/>
      <c r="M149" s="15"/>
      <c r="N149" s="15"/>
      <c r="O149" s="15"/>
      <c r="P149" s="15"/>
    </row>
    <row r="150" spans="1:16" ht="15" customHeight="1">
      <c r="A150" s="15"/>
      <c r="B150" s="15"/>
      <c r="C150" s="15"/>
      <c r="D150" s="15"/>
      <c r="E150" s="15"/>
      <c r="F150" s="15"/>
      <c r="G150" s="15"/>
      <c r="H150" s="15"/>
      <c r="I150" s="15"/>
      <c r="J150" s="15"/>
      <c r="K150" s="15"/>
      <c r="L150" s="15"/>
      <c r="M150" s="15"/>
      <c r="N150" s="15"/>
      <c r="O150" s="15"/>
      <c r="P150" s="15"/>
    </row>
    <row r="151" spans="1:16" ht="15" customHeight="1">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row r="243" spans="1:16">
      <c r="A243" s="15"/>
      <c r="B243" s="15"/>
      <c r="C243" s="15"/>
      <c r="D243" s="15"/>
      <c r="E243" s="15"/>
      <c r="F243" s="15"/>
      <c r="G243" s="15"/>
      <c r="H243" s="15"/>
      <c r="I243" s="15"/>
      <c r="J243" s="15"/>
      <c r="K243" s="15"/>
      <c r="L243" s="15"/>
      <c r="M243" s="15"/>
      <c r="N243" s="15"/>
      <c r="O243" s="15"/>
      <c r="P243" s="15"/>
    </row>
    <row r="244" spans="1:16">
      <c r="A244" s="15"/>
      <c r="B244" s="15"/>
      <c r="C244" s="15"/>
      <c r="D244" s="15"/>
      <c r="E244" s="15"/>
      <c r="F244" s="15"/>
      <c r="G244" s="15"/>
      <c r="H244" s="15"/>
      <c r="I244" s="15"/>
      <c r="J244" s="15"/>
      <c r="K244" s="15"/>
      <c r="L244" s="15"/>
      <c r="M244" s="15"/>
      <c r="N244" s="15"/>
      <c r="O244" s="15"/>
      <c r="P244" s="15"/>
    </row>
  </sheetData>
  <mergeCells count="1">
    <mergeCell ref="K55:S5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9"/>
  <sheetViews>
    <sheetView tabSelected="1" zoomScaleNormal="100" workbookViewId="0">
      <selection activeCell="D75" sqref="D75"/>
    </sheetView>
  </sheetViews>
  <sheetFormatPr baseColWidth="10" defaultRowHeight="12.75"/>
  <cols>
    <col min="1" max="1" width="11.42578125" style="1"/>
    <col min="2" max="2" width="12.5703125" style="1" customWidth="1"/>
    <col min="3" max="3" width="16.42578125" style="1" customWidth="1"/>
    <col min="4" max="4" width="14.28515625" style="1" customWidth="1"/>
    <col min="5" max="16384" width="11.42578125" style="1"/>
  </cols>
  <sheetData>
    <row r="1" spans="1:4" ht="12.75" customHeight="1">
      <c r="A1" s="83" t="s">
        <v>118</v>
      </c>
    </row>
    <row r="2" spans="1:4">
      <c r="A2" s="1" t="s">
        <v>92</v>
      </c>
    </row>
    <row r="3" spans="1:4">
      <c r="A3" s="80"/>
    </row>
    <row r="4" spans="1:4" ht="38.25">
      <c r="C4" s="34" t="s">
        <v>72</v>
      </c>
      <c r="D4" s="34" t="s">
        <v>71</v>
      </c>
    </row>
    <row r="5" spans="1:4">
      <c r="B5" s="1" t="s">
        <v>19</v>
      </c>
      <c r="C5" s="26">
        <v>64.638128640428818</v>
      </c>
      <c r="D5" s="26">
        <v>35.36187135957119</v>
      </c>
    </row>
    <row r="6" spans="1:4">
      <c r="B6" s="1" t="s">
        <v>5</v>
      </c>
      <c r="C6" s="26">
        <v>61.301423506629561</v>
      </c>
      <c r="D6" s="26">
        <v>38.698576493370439</v>
      </c>
    </row>
    <row r="7" spans="1:4">
      <c r="B7" s="1" t="s">
        <v>22</v>
      </c>
      <c r="C7" s="26">
        <v>61.195766201240062</v>
      </c>
      <c r="D7" s="26">
        <v>38.804233798759938</v>
      </c>
    </row>
    <row r="8" spans="1:4">
      <c r="B8" s="1" t="s">
        <v>7</v>
      </c>
      <c r="C8" s="26">
        <v>60.872225903736663</v>
      </c>
      <c r="D8" s="26">
        <v>39.127774096263337</v>
      </c>
    </row>
    <row r="9" spans="1:4">
      <c r="B9" s="1" t="s">
        <v>14</v>
      </c>
      <c r="C9" s="26">
        <v>59.940874591021576</v>
      </c>
      <c r="D9" s="26">
        <v>40.059125408978424</v>
      </c>
    </row>
    <row r="10" spans="1:4">
      <c r="B10" s="53" t="s">
        <v>8</v>
      </c>
      <c r="C10" s="55">
        <v>59.899228284836447</v>
      </c>
      <c r="D10" s="55">
        <v>40.10077171516356</v>
      </c>
    </row>
    <row r="11" spans="1:4">
      <c r="B11" s="1" t="s">
        <v>3</v>
      </c>
      <c r="C11" s="26">
        <v>59.681249999999999</v>
      </c>
      <c r="D11" s="26">
        <v>40.318749999999994</v>
      </c>
    </row>
    <row r="12" spans="1:4">
      <c r="B12" s="1" t="s">
        <v>2</v>
      </c>
      <c r="C12" s="26">
        <v>52.844359669321086</v>
      </c>
      <c r="D12" s="26">
        <v>47.155640330678914</v>
      </c>
    </row>
    <row r="13" spans="1:4">
      <c r="B13" s="66" t="s">
        <v>36</v>
      </c>
      <c r="C13" s="68">
        <v>51.272270440217113</v>
      </c>
      <c r="D13" s="68">
        <v>48.727729559782887</v>
      </c>
    </row>
    <row r="14" spans="1:4">
      <c r="B14" s="1" t="s">
        <v>0</v>
      </c>
      <c r="C14" s="26">
        <v>50.316788788829513</v>
      </c>
      <c r="D14" s="26">
        <v>49.683211211170494</v>
      </c>
    </row>
    <row r="15" spans="1:4">
      <c r="B15" s="1" t="s">
        <v>25</v>
      </c>
      <c r="C15" s="26">
        <v>48.134543237488487</v>
      </c>
      <c r="D15" s="26">
        <v>51.865456762511506</v>
      </c>
    </row>
    <row r="16" spans="1:4">
      <c r="B16" s="1" t="s">
        <v>26</v>
      </c>
      <c r="C16" s="26">
        <v>46.249183146606235</v>
      </c>
      <c r="D16" s="26">
        <v>53.750816853393758</v>
      </c>
    </row>
    <row r="17" spans="1:6">
      <c r="B17" s="1" t="s">
        <v>38</v>
      </c>
      <c r="C17" s="26">
        <v>46.2093465954948</v>
      </c>
      <c r="D17" s="26">
        <v>53.790653404505207</v>
      </c>
    </row>
    <row r="18" spans="1:6">
      <c r="B18" s="1" t="s">
        <v>9</v>
      </c>
      <c r="C18" s="26">
        <v>39.197166469893737</v>
      </c>
      <c r="D18" s="26">
        <v>60.802833530106263</v>
      </c>
    </row>
    <row r="19" spans="1:6">
      <c r="B19" s="1" t="s">
        <v>15</v>
      </c>
      <c r="C19" s="26">
        <v>32.735507135279001</v>
      </c>
      <c r="D19" s="26">
        <v>67.264492864720992</v>
      </c>
    </row>
    <row r="20" spans="1:6">
      <c r="B20" s="1" t="s">
        <v>28</v>
      </c>
      <c r="C20" s="26">
        <v>32.404708272602804</v>
      </c>
      <c r="D20" s="26">
        <v>67.595291727397196</v>
      </c>
    </row>
    <row r="21" spans="1:6">
      <c r="B21" s="1" t="s">
        <v>21</v>
      </c>
      <c r="C21" s="26">
        <v>31.326951504458538</v>
      </c>
      <c r="D21" s="26">
        <v>68.673048495541465</v>
      </c>
    </row>
    <row r="22" spans="1:6">
      <c r="B22" s="1" t="s">
        <v>1</v>
      </c>
      <c r="C22" s="26">
        <v>31.084775120670056</v>
      </c>
      <c r="D22" s="26">
        <v>68.915224879329955</v>
      </c>
    </row>
    <row r="23" spans="1:6">
      <c r="B23" s="1" t="s">
        <v>17</v>
      </c>
      <c r="C23" s="38">
        <v>30.18870075822359</v>
      </c>
      <c r="D23" s="38">
        <v>69.81129924177641</v>
      </c>
      <c r="F23" s="82" t="s">
        <v>125</v>
      </c>
    </row>
    <row r="24" spans="1:6">
      <c r="C24" s="38"/>
      <c r="D24" s="38"/>
      <c r="F24" s="82"/>
    </row>
    <row r="26" spans="1:6">
      <c r="A26" s="83" t="s">
        <v>115</v>
      </c>
    </row>
    <row r="27" spans="1:6">
      <c r="A27" s="82" t="s">
        <v>134</v>
      </c>
    </row>
    <row r="28" spans="1:6">
      <c r="A28" s="80"/>
    </row>
    <row r="29" spans="1:6" ht="76.5">
      <c r="C29" s="37" t="s">
        <v>70</v>
      </c>
      <c r="D29" s="37"/>
    </row>
    <row r="30" spans="1:6">
      <c r="B30" s="1" t="s">
        <v>5</v>
      </c>
      <c r="C30" s="7">
        <v>2</v>
      </c>
      <c r="D30" s="7"/>
    </row>
    <row r="31" spans="1:6">
      <c r="B31" s="1" t="s">
        <v>32</v>
      </c>
      <c r="C31" s="1">
        <v>5</v>
      </c>
      <c r="D31" s="7"/>
    </row>
    <row r="32" spans="1:6">
      <c r="B32" s="1" t="s">
        <v>38</v>
      </c>
      <c r="C32" s="7">
        <v>6</v>
      </c>
      <c r="D32" s="7"/>
    </row>
    <row r="33" spans="2:6">
      <c r="B33" s="1" t="s">
        <v>3</v>
      </c>
      <c r="C33" s="7">
        <v>8</v>
      </c>
      <c r="D33" s="7"/>
    </row>
    <row r="34" spans="2:6">
      <c r="B34" s="1" t="s">
        <v>19</v>
      </c>
      <c r="C34" s="7">
        <v>8</v>
      </c>
      <c r="D34" s="7"/>
    </row>
    <row r="35" spans="2:6">
      <c r="B35" s="1" t="s">
        <v>16</v>
      </c>
      <c r="C35" s="1">
        <v>11</v>
      </c>
      <c r="D35" s="7"/>
    </row>
    <row r="36" spans="2:6">
      <c r="B36" s="1" t="s">
        <v>15</v>
      </c>
      <c r="C36" s="7">
        <v>16</v>
      </c>
      <c r="D36" s="7"/>
    </row>
    <row r="37" spans="2:6">
      <c r="B37" s="1" t="s">
        <v>26</v>
      </c>
      <c r="C37" s="7">
        <v>14</v>
      </c>
      <c r="D37" s="7"/>
    </row>
    <row r="38" spans="2:6">
      <c r="B38" s="1" t="s">
        <v>9</v>
      </c>
      <c r="C38" s="7">
        <v>22</v>
      </c>
      <c r="D38" s="7"/>
    </row>
    <row r="39" spans="2:6">
      <c r="B39" s="1" t="s">
        <v>28</v>
      </c>
      <c r="C39" s="7">
        <v>27</v>
      </c>
      <c r="D39" s="7"/>
    </row>
    <row r="40" spans="2:6">
      <c r="B40" s="53" t="s">
        <v>8</v>
      </c>
      <c r="C40" s="65">
        <v>28</v>
      </c>
      <c r="D40" s="7"/>
    </row>
    <row r="41" spans="2:6">
      <c r="B41" s="66" t="s">
        <v>102</v>
      </c>
      <c r="C41" s="77">
        <v>40</v>
      </c>
      <c r="D41" s="7"/>
    </row>
    <row r="42" spans="2:6">
      <c r="B42" s="1" t="s">
        <v>1</v>
      </c>
      <c r="C42" s="7">
        <v>50</v>
      </c>
      <c r="D42" s="7"/>
    </row>
    <row r="43" spans="2:6">
      <c r="B43" s="1" t="s">
        <v>2</v>
      </c>
      <c r="C43" s="7">
        <v>89</v>
      </c>
      <c r="D43" s="7"/>
    </row>
    <row r="44" spans="2:6">
      <c r="B44" s="1" t="s">
        <v>7</v>
      </c>
      <c r="C44" s="7">
        <v>100</v>
      </c>
      <c r="D44" s="7"/>
    </row>
    <row r="45" spans="2:6">
      <c r="B45" s="1" t="s">
        <v>0</v>
      </c>
      <c r="C45" s="7">
        <v>100</v>
      </c>
      <c r="D45" s="7"/>
    </row>
    <row r="46" spans="2:6">
      <c r="B46" s="1" t="s">
        <v>6</v>
      </c>
      <c r="C46" s="7">
        <v>100</v>
      </c>
      <c r="D46" s="7"/>
    </row>
    <row r="47" spans="2:6">
      <c r="B47" s="1" t="s">
        <v>14</v>
      </c>
      <c r="C47" s="7">
        <v>100</v>
      </c>
      <c r="D47" s="7"/>
    </row>
    <row r="48" spans="2:6">
      <c r="D48" s="7"/>
      <c r="F48" s="1" t="s">
        <v>138</v>
      </c>
    </row>
    <row r="49" spans="1:6">
      <c r="D49" s="7"/>
      <c r="F49" s="82" t="s">
        <v>135</v>
      </c>
    </row>
    <row r="50" spans="1:6">
      <c r="D50" s="7"/>
      <c r="F50" s="82" t="s">
        <v>125</v>
      </c>
    </row>
    <row r="51" spans="1:6">
      <c r="D51" s="7"/>
      <c r="F51" s="82"/>
    </row>
    <row r="52" spans="1:6">
      <c r="D52" s="7"/>
    </row>
    <row r="53" spans="1:6">
      <c r="A53" s="83" t="s">
        <v>139</v>
      </c>
    </row>
    <row r="54" spans="1:6">
      <c r="A54" s="82" t="s">
        <v>140</v>
      </c>
    </row>
    <row r="56" spans="1:6" ht="25.5">
      <c r="C56" s="34" t="s">
        <v>69</v>
      </c>
      <c r="D56" s="34" t="s">
        <v>68</v>
      </c>
      <c r="E56" s="34" t="s">
        <v>67</v>
      </c>
    </row>
    <row r="57" spans="1:6">
      <c r="B57" s="1" t="s">
        <v>32</v>
      </c>
      <c r="C57" s="7">
        <v>365</v>
      </c>
      <c r="D57" s="7">
        <v>448</v>
      </c>
      <c r="E57" s="7">
        <v>404</v>
      </c>
    </row>
    <row r="58" spans="1:6">
      <c r="B58" s="1" t="s">
        <v>16</v>
      </c>
      <c r="C58" s="7">
        <v>328</v>
      </c>
      <c r="D58" s="7">
        <v>441</v>
      </c>
      <c r="E58" s="7">
        <v>428</v>
      </c>
    </row>
    <row r="59" spans="1:6">
      <c r="B59" s="1" t="s">
        <v>18</v>
      </c>
      <c r="C59" s="7">
        <v>359</v>
      </c>
      <c r="D59" s="7">
        <v>456</v>
      </c>
      <c r="E59" s="7">
        <v>438</v>
      </c>
    </row>
    <row r="60" spans="1:6">
      <c r="B60" s="1" t="s">
        <v>28</v>
      </c>
      <c r="C60" s="7">
        <v>354</v>
      </c>
      <c r="D60" s="7">
        <v>453</v>
      </c>
      <c r="E60" s="7">
        <v>447</v>
      </c>
    </row>
    <row r="61" spans="1:6">
      <c r="B61" s="1" t="s">
        <v>21</v>
      </c>
      <c r="C61" s="7">
        <v>316</v>
      </c>
      <c r="D61" s="7">
        <v>464</v>
      </c>
      <c r="E61" s="7">
        <v>459</v>
      </c>
    </row>
    <row r="62" spans="1:6">
      <c r="B62" s="1" t="s">
        <v>17</v>
      </c>
      <c r="C62" s="7">
        <v>380</v>
      </c>
      <c r="D62" s="7">
        <v>484</v>
      </c>
      <c r="E62" s="7">
        <v>469</v>
      </c>
    </row>
    <row r="63" spans="1:6">
      <c r="B63" s="1" t="s">
        <v>13</v>
      </c>
      <c r="C63" s="7">
        <v>354</v>
      </c>
      <c r="D63" s="7">
        <v>476</v>
      </c>
      <c r="E63" s="7">
        <v>472</v>
      </c>
    </row>
    <row r="64" spans="1:6">
      <c r="B64" s="1" t="s">
        <v>0</v>
      </c>
      <c r="C64" s="7">
        <v>358</v>
      </c>
      <c r="D64" s="7">
        <v>490</v>
      </c>
      <c r="E64" s="7">
        <v>473</v>
      </c>
    </row>
    <row r="65" spans="1:7">
      <c r="B65" s="53" t="s">
        <v>8</v>
      </c>
      <c r="C65" s="65">
        <v>394</v>
      </c>
      <c r="D65" s="65">
        <v>494</v>
      </c>
      <c r="E65" s="65">
        <v>474</v>
      </c>
    </row>
    <row r="66" spans="1:7">
      <c r="B66" s="134" t="s">
        <v>5</v>
      </c>
      <c r="C66" s="134">
        <v>381</v>
      </c>
      <c r="D66" s="134">
        <v>476</v>
      </c>
      <c r="E66" s="134">
        <v>474</v>
      </c>
    </row>
    <row r="67" spans="1:7">
      <c r="B67" s="134" t="s">
        <v>14</v>
      </c>
      <c r="C67" s="135">
        <v>478</v>
      </c>
      <c r="D67" s="135">
        <v>475</v>
      </c>
      <c r="E67" s="135">
        <v>475</v>
      </c>
    </row>
    <row r="68" spans="1:7">
      <c r="B68" s="134" t="s">
        <v>29</v>
      </c>
      <c r="C68" s="135">
        <v>446</v>
      </c>
      <c r="D68" s="135">
        <v>542</v>
      </c>
      <c r="E68" s="135">
        <v>476</v>
      </c>
    </row>
    <row r="69" spans="1:7">
      <c r="B69" s="134" t="s">
        <v>22</v>
      </c>
      <c r="C69" s="135">
        <v>435</v>
      </c>
      <c r="D69" s="135">
        <v>484</v>
      </c>
      <c r="E69" s="135">
        <v>477</v>
      </c>
    </row>
    <row r="70" spans="1:7">
      <c r="B70" s="134" t="s">
        <v>38</v>
      </c>
      <c r="C70" s="135">
        <v>418</v>
      </c>
      <c r="D70" s="135">
        <v>523</v>
      </c>
      <c r="E70" s="135">
        <v>479</v>
      </c>
    </row>
    <row r="71" spans="1:7">
      <c r="B71" s="134" t="s">
        <v>2</v>
      </c>
      <c r="C71" s="135">
        <v>386</v>
      </c>
      <c r="D71" s="135">
        <v>482</v>
      </c>
      <c r="E71" s="135">
        <v>480</v>
      </c>
    </row>
    <row r="72" spans="1:7">
      <c r="B72" s="134" t="s">
        <v>1</v>
      </c>
      <c r="C72" s="134">
        <v>475</v>
      </c>
      <c r="D72" s="134">
        <v>487</v>
      </c>
      <c r="E72" s="134">
        <v>480</v>
      </c>
    </row>
    <row r="73" spans="1:7">
      <c r="B73" s="134" t="s">
        <v>25</v>
      </c>
      <c r="C73" s="135">
        <v>445</v>
      </c>
      <c r="D73" s="135">
        <v>513</v>
      </c>
      <c r="E73" s="135">
        <v>482</v>
      </c>
    </row>
    <row r="74" spans="1:7">
      <c r="B74" s="134" t="s">
        <v>26</v>
      </c>
      <c r="C74" s="135">
        <v>449</v>
      </c>
      <c r="D74" s="135">
        <v>531</v>
      </c>
      <c r="E74" s="135">
        <v>489</v>
      </c>
      <c r="G74" s="82" t="s">
        <v>141</v>
      </c>
    </row>
    <row r="75" spans="1:7">
      <c r="B75" s="134" t="s">
        <v>27</v>
      </c>
      <c r="C75" s="135">
        <v>482</v>
      </c>
      <c r="D75" s="135">
        <v>492</v>
      </c>
      <c r="E75" s="135">
        <v>489</v>
      </c>
      <c r="G75" s="82" t="s">
        <v>126</v>
      </c>
    </row>
    <row r="76" spans="1:7">
      <c r="B76" s="134" t="s">
        <v>3</v>
      </c>
      <c r="C76" s="135">
        <v>441</v>
      </c>
      <c r="D76" s="135">
        <v>511</v>
      </c>
      <c r="E76" s="135">
        <v>511</v>
      </c>
    </row>
    <row r="77" spans="1:7">
      <c r="B77" s="82"/>
      <c r="C77" s="118"/>
      <c r="D77" s="118"/>
      <c r="E77" s="118"/>
    </row>
    <row r="79" spans="1:7">
      <c r="A79" s="83" t="s">
        <v>96</v>
      </c>
    </row>
    <row r="80" spans="1:7">
      <c r="A80" s="1" t="s">
        <v>93</v>
      </c>
    </row>
    <row r="81" spans="2:30">
      <c r="H81" s="80"/>
    </row>
    <row r="82" spans="2:30" ht="76.5">
      <c r="C82" s="34" t="s">
        <v>66</v>
      </c>
      <c r="D82" s="34" t="s">
        <v>65</v>
      </c>
      <c r="E82" s="34" t="s">
        <v>64</v>
      </c>
      <c r="F82" s="34" t="s">
        <v>63</v>
      </c>
    </row>
    <row r="83" spans="2:30">
      <c r="B83" s="66" t="s">
        <v>62</v>
      </c>
      <c r="C83" s="77">
        <v>7.8607204655716147</v>
      </c>
      <c r="D83" s="77">
        <v>4.070951987024106</v>
      </c>
      <c r="E83" s="77">
        <v>26.990275304257988</v>
      </c>
      <c r="F83" s="77">
        <v>1.9774059771476875</v>
      </c>
      <c r="G83" s="77"/>
      <c r="H83" s="77"/>
      <c r="I83" s="77"/>
      <c r="J83" s="77"/>
      <c r="K83" s="77"/>
      <c r="L83" s="77"/>
      <c r="M83" s="77"/>
      <c r="N83" s="77"/>
      <c r="O83" s="77"/>
      <c r="P83" s="77"/>
      <c r="Q83" s="77"/>
      <c r="R83" s="77"/>
      <c r="S83" s="77"/>
      <c r="T83" s="77"/>
      <c r="U83" s="77"/>
      <c r="V83" s="77"/>
      <c r="W83" s="77"/>
      <c r="X83" s="77"/>
      <c r="Y83" s="77"/>
      <c r="Z83" s="77"/>
      <c r="AA83" s="7"/>
      <c r="AB83" s="7"/>
      <c r="AC83" s="7"/>
      <c r="AD83" s="7"/>
    </row>
    <row r="84" spans="2:30">
      <c r="B84" s="66" t="s">
        <v>61</v>
      </c>
      <c r="C84" s="77">
        <v>10.085036901102157</v>
      </c>
      <c r="D84" s="77">
        <v>0.55152968886031051</v>
      </c>
      <c r="E84" s="77">
        <v>4.837241394258383</v>
      </c>
      <c r="F84" s="77">
        <v>10.852455196679443</v>
      </c>
      <c r="G84" s="77"/>
      <c r="H84" s="77"/>
      <c r="I84" s="77"/>
      <c r="J84" s="77"/>
      <c r="K84" s="77"/>
      <c r="L84" s="77"/>
      <c r="M84" s="77"/>
      <c r="N84" s="77"/>
      <c r="O84" s="77"/>
      <c r="P84" s="77"/>
      <c r="Q84" s="77"/>
      <c r="R84" s="77"/>
      <c r="S84" s="77"/>
      <c r="T84" s="77"/>
      <c r="U84" s="77"/>
      <c r="V84" s="77"/>
      <c r="W84" s="77"/>
      <c r="X84" s="77"/>
      <c r="Y84" s="77"/>
      <c r="Z84" s="77"/>
      <c r="AA84" s="7"/>
      <c r="AB84" s="7"/>
      <c r="AC84" s="7"/>
      <c r="AD84" s="7"/>
    </row>
    <row r="85" spans="2:30">
      <c r="B85" s="1" t="s">
        <v>60</v>
      </c>
      <c r="C85" s="7">
        <v>14.079115936263717</v>
      </c>
      <c r="D85" s="7">
        <v>3.0073327423704712</v>
      </c>
      <c r="E85" s="7">
        <v>31.564934393725352</v>
      </c>
      <c r="F85" s="7">
        <v>1.9717903982108234</v>
      </c>
      <c r="G85" s="7"/>
      <c r="H85" s="7"/>
      <c r="I85" s="7"/>
      <c r="J85" s="7"/>
      <c r="K85" s="7"/>
      <c r="L85" s="7"/>
      <c r="M85" s="7"/>
      <c r="N85" s="7"/>
      <c r="O85" s="7"/>
      <c r="P85" s="7"/>
      <c r="Q85" s="7"/>
      <c r="R85" s="7"/>
      <c r="S85" s="7"/>
      <c r="T85" s="7"/>
      <c r="U85" s="7"/>
      <c r="V85" s="7"/>
      <c r="W85" s="7"/>
      <c r="X85" s="7"/>
      <c r="Y85" s="7"/>
      <c r="Z85" s="7"/>
      <c r="AA85" s="7"/>
      <c r="AB85" s="7"/>
      <c r="AC85" s="7"/>
      <c r="AD85" s="7"/>
    </row>
    <row r="86" spans="2:30">
      <c r="B86" s="1" t="s">
        <v>59</v>
      </c>
      <c r="C86" s="7">
        <v>16.729051880483503</v>
      </c>
      <c r="D86" s="7">
        <v>0.35301156136355805</v>
      </c>
      <c r="E86" s="7">
        <v>3.7042721603242565</v>
      </c>
      <c r="F86" s="7">
        <v>9.7333462802228965</v>
      </c>
      <c r="G86" s="7"/>
      <c r="H86" s="7"/>
      <c r="I86" s="7"/>
      <c r="J86" s="7"/>
      <c r="K86" s="7"/>
      <c r="L86" s="7"/>
      <c r="M86" s="7"/>
      <c r="N86" s="7"/>
      <c r="O86" s="7"/>
      <c r="P86" s="7"/>
      <c r="Q86" s="7"/>
      <c r="R86" s="7"/>
      <c r="S86" s="7"/>
      <c r="T86" s="7"/>
      <c r="U86" s="7"/>
      <c r="V86" s="7"/>
      <c r="W86" s="7"/>
      <c r="X86" s="7"/>
      <c r="Y86" s="7"/>
      <c r="Z86" s="7"/>
      <c r="AA86" s="7"/>
      <c r="AB86" s="7"/>
      <c r="AC86" s="7"/>
      <c r="AD86" s="7"/>
    </row>
    <row r="87" spans="2:30">
      <c r="B87" s="53" t="s">
        <v>58</v>
      </c>
      <c r="C87" s="65">
        <v>7.3511257421668335</v>
      </c>
      <c r="D87" s="65">
        <v>0</v>
      </c>
      <c r="E87" s="65">
        <v>31.625614798267787</v>
      </c>
      <c r="F87" s="65">
        <v>1.9683342151157093</v>
      </c>
      <c r="G87" s="65"/>
      <c r="H87" s="65"/>
      <c r="I87" s="65"/>
      <c r="J87" s="65"/>
      <c r="K87" s="65"/>
      <c r="L87" s="65"/>
      <c r="M87" s="65"/>
      <c r="N87" s="65"/>
      <c r="O87" s="65"/>
      <c r="P87" s="65"/>
      <c r="Q87" s="65"/>
      <c r="R87" s="65"/>
      <c r="S87" s="65"/>
      <c r="T87" s="65"/>
      <c r="U87" s="65"/>
      <c r="V87" s="65"/>
      <c r="W87" s="65"/>
      <c r="X87" s="65"/>
      <c r="Y87" s="65"/>
      <c r="Z87" s="65"/>
      <c r="AA87" s="65"/>
      <c r="AB87" s="65"/>
      <c r="AC87" s="65"/>
      <c r="AD87" s="65"/>
    </row>
    <row r="88" spans="2:30">
      <c r="B88" s="53" t="s">
        <v>57</v>
      </c>
      <c r="C88" s="65">
        <v>10.62645739031607</v>
      </c>
      <c r="D88" s="65">
        <v>0</v>
      </c>
      <c r="E88" s="65">
        <v>4.4902318107890968</v>
      </c>
      <c r="F88" s="65">
        <v>17.727499853036271</v>
      </c>
      <c r="G88" s="65"/>
      <c r="H88" s="65"/>
      <c r="I88" s="65"/>
      <c r="J88" s="65"/>
      <c r="K88" s="65"/>
      <c r="L88" s="65"/>
      <c r="M88" s="65"/>
      <c r="N88" s="65"/>
      <c r="O88" s="65"/>
      <c r="P88" s="65"/>
      <c r="Q88" s="65"/>
      <c r="R88" s="65"/>
      <c r="S88" s="65"/>
      <c r="T88" s="65"/>
      <c r="U88" s="65"/>
      <c r="V88" s="65"/>
      <c r="W88" s="65"/>
      <c r="X88" s="65"/>
      <c r="Y88" s="65"/>
      <c r="Z88" s="65"/>
      <c r="AA88" s="65"/>
      <c r="AB88" s="65"/>
      <c r="AC88" s="65"/>
      <c r="AD88" s="65"/>
    </row>
    <row r="89" spans="2:30">
      <c r="B89" s="1" t="s">
        <v>56</v>
      </c>
      <c r="C89" s="7">
        <v>5.2541382412228579</v>
      </c>
      <c r="D89" s="7">
        <v>13.993525893144406</v>
      </c>
      <c r="E89" s="7">
        <v>32.537311472826481</v>
      </c>
      <c r="F89" s="7">
        <v>3.8739584632860362E-2</v>
      </c>
      <c r="G89" s="7"/>
      <c r="H89" s="7"/>
      <c r="I89" s="7"/>
      <c r="J89" s="7"/>
      <c r="K89" s="7"/>
      <c r="L89" s="7"/>
      <c r="M89" s="7"/>
      <c r="N89" s="7"/>
      <c r="O89" s="7"/>
      <c r="P89" s="7"/>
      <c r="Q89" s="7"/>
      <c r="R89" s="7"/>
      <c r="S89" s="7"/>
      <c r="T89" s="7"/>
      <c r="U89" s="7"/>
      <c r="V89" s="7"/>
      <c r="W89" s="7"/>
      <c r="X89" s="7"/>
      <c r="Y89" s="7"/>
      <c r="Z89" s="7"/>
      <c r="AA89" s="7"/>
      <c r="AB89" s="7"/>
      <c r="AC89" s="7"/>
      <c r="AD89" s="7"/>
    </row>
    <row r="90" spans="2:30">
      <c r="B90" s="1" t="s">
        <v>55</v>
      </c>
      <c r="C90" s="7">
        <v>7.356581461467246</v>
      </c>
      <c r="D90" s="7">
        <v>1.5206928476221118</v>
      </c>
      <c r="E90" s="7">
        <v>4.8765914418348117</v>
      </c>
      <c r="F90" s="7">
        <v>7.7479169265720724E-2</v>
      </c>
      <c r="G90" s="7"/>
      <c r="H90" s="7"/>
      <c r="I90" s="7"/>
      <c r="J90" s="7"/>
      <c r="K90" s="7"/>
      <c r="L90" s="7"/>
      <c r="M90" s="7"/>
      <c r="N90" s="7"/>
      <c r="O90" s="7"/>
      <c r="P90" s="7"/>
      <c r="Q90" s="7"/>
      <c r="R90" s="7"/>
      <c r="S90" s="7"/>
      <c r="T90" s="7"/>
      <c r="U90" s="7"/>
      <c r="V90" s="7"/>
      <c r="W90" s="7"/>
      <c r="X90" s="7"/>
      <c r="Y90" s="7"/>
      <c r="Z90" s="7"/>
      <c r="AA90" s="7"/>
      <c r="AB90" s="7"/>
      <c r="AC90" s="7"/>
      <c r="AD90" s="7"/>
    </row>
    <row r="91" spans="2:30">
      <c r="B91" s="1" t="s">
        <v>54</v>
      </c>
      <c r="C91" s="7">
        <v>5.1130434782608694</v>
      </c>
      <c r="D91" s="7">
        <v>11.858193979933111</v>
      </c>
      <c r="E91" s="7">
        <v>14.493645484949832</v>
      </c>
      <c r="F91" s="7">
        <v>1.7819397993311039</v>
      </c>
      <c r="G91" s="7"/>
      <c r="H91" s="7"/>
      <c r="I91" s="7"/>
      <c r="J91" s="7"/>
      <c r="K91" s="7"/>
      <c r="L91" s="7"/>
      <c r="M91" s="7"/>
      <c r="N91" s="7"/>
      <c r="O91" s="7"/>
      <c r="P91" s="7"/>
      <c r="Q91" s="7"/>
      <c r="R91" s="7"/>
      <c r="S91" s="7"/>
      <c r="T91" s="7"/>
      <c r="U91" s="7"/>
      <c r="V91" s="7"/>
      <c r="W91" s="7"/>
      <c r="X91" s="7"/>
      <c r="Y91" s="7"/>
      <c r="Z91" s="7"/>
      <c r="AA91" s="7"/>
      <c r="AB91" s="7"/>
      <c r="AC91" s="7"/>
      <c r="AD91" s="7"/>
    </row>
    <row r="92" spans="2:30">
      <c r="B92" s="1" t="s">
        <v>53</v>
      </c>
      <c r="C92" s="7">
        <v>8.3879598662207364</v>
      </c>
      <c r="D92" s="7">
        <v>1.1772575250836119</v>
      </c>
      <c r="E92" s="7">
        <v>2.2073578595317724</v>
      </c>
      <c r="F92" s="7">
        <v>11.957190635451505</v>
      </c>
      <c r="G92" s="7"/>
      <c r="H92" s="7"/>
      <c r="I92" s="7"/>
      <c r="J92" s="7"/>
      <c r="K92" s="7"/>
      <c r="L92" s="7"/>
      <c r="M92" s="7"/>
      <c r="N92" s="7"/>
      <c r="O92" s="7"/>
      <c r="P92" s="7"/>
      <c r="Q92" s="7"/>
      <c r="R92" s="7"/>
      <c r="S92" s="7"/>
      <c r="T92" s="7"/>
      <c r="U92" s="7"/>
      <c r="V92" s="7"/>
      <c r="W92" s="7"/>
      <c r="X92" s="7"/>
      <c r="Y92" s="7"/>
      <c r="Z92" s="7"/>
      <c r="AA92" s="7"/>
      <c r="AB92" s="7"/>
      <c r="AC92" s="7"/>
      <c r="AD92" s="7"/>
    </row>
    <row r="93" spans="2:30">
      <c r="B93" s="1" t="s">
        <v>52</v>
      </c>
      <c r="C93" s="7">
        <v>6.7115983307941978</v>
      </c>
      <c r="D93" s="7">
        <v>3.4824799629065382</v>
      </c>
      <c r="E93" s="7">
        <v>19.10313307279592</v>
      </c>
      <c r="F93" s="7">
        <v>3.2125587865138772</v>
      </c>
      <c r="G93" s="7"/>
      <c r="H93" s="7"/>
      <c r="I93" s="7"/>
      <c r="J93" s="7"/>
      <c r="K93" s="7"/>
      <c r="L93" s="7"/>
      <c r="M93" s="7"/>
      <c r="N93" s="7"/>
      <c r="O93" s="7"/>
      <c r="P93" s="7"/>
      <c r="Q93" s="7"/>
      <c r="R93" s="7"/>
      <c r="S93" s="7"/>
      <c r="T93" s="7"/>
      <c r="U93" s="7"/>
      <c r="V93" s="7"/>
      <c r="W93" s="7"/>
      <c r="X93" s="7"/>
      <c r="Y93" s="7"/>
      <c r="Z93" s="7"/>
      <c r="AA93" s="7"/>
      <c r="AB93" s="7"/>
      <c r="AC93" s="7"/>
      <c r="AD93" s="7"/>
    </row>
    <row r="94" spans="2:30">
      <c r="B94" s="1" t="s">
        <v>51</v>
      </c>
      <c r="C94" s="7">
        <v>13.520898191693714</v>
      </c>
      <c r="D94" s="7">
        <v>0.54315426906007813</v>
      </c>
      <c r="E94" s="7">
        <v>4.6648340729946352</v>
      </c>
      <c r="F94" s="7">
        <v>17.306418493740477</v>
      </c>
      <c r="G94" s="7"/>
      <c r="H94" s="7"/>
      <c r="I94" s="7"/>
      <c r="J94" s="7"/>
      <c r="K94" s="7"/>
      <c r="L94" s="7"/>
      <c r="M94" s="7"/>
      <c r="N94" s="7"/>
      <c r="O94" s="7"/>
      <c r="P94" s="7"/>
      <c r="Q94" s="7"/>
      <c r="R94" s="7"/>
      <c r="S94" s="7"/>
      <c r="T94" s="7"/>
      <c r="U94" s="7"/>
      <c r="V94" s="7"/>
      <c r="W94" s="7"/>
      <c r="X94" s="7"/>
      <c r="Y94" s="7"/>
      <c r="Z94" s="7"/>
      <c r="AA94" s="7"/>
      <c r="AB94" s="7"/>
      <c r="AC94" s="7"/>
      <c r="AD94" s="7"/>
    </row>
    <row r="95" spans="2:30">
      <c r="H95" s="82"/>
    </row>
    <row r="98" spans="1:5">
      <c r="A98" s="83" t="s">
        <v>101</v>
      </c>
    </row>
    <row r="99" spans="1:5">
      <c r="A99" s="1" t="s">
        <v>94</v>
      </c>
    </row>
    <row r="100" spans="1:5">
      <c r="A100" s="80"/>
    </row>
    <row r="101" spans="1:5" ht="76.5">
      <c r="C101" s="34" t="s">
        <v>50</v>
      </c>
      <c r="D101" s="34" t="s">
        <v>116</v>
      </c>
    </row>
    <row r="102" spans="1:5">
      <c r="B102" s="1" t="s">
        <v>16</v>
      </c>
      <c r="C102" s="1">
        <v>69.599999999999994</v>
      </c>
      <c r="D102" s="1">
        <v>57.7</v>
      </c>
      <c r="E102" s="7"/>
    </row>
    <row r="103" spans="1:5">
      <c r="B103" s="1" t="s">
        <v>18</v>
      </c>
      <c r="C103" s="1">
        <v>66.099999999999994</v>
      </c>
      <c r="D103" s="1">
        <v>59.8</v>
      </c>
      <c r="E103" s="7"/>
    </row>
    <row r="104" spans="1:5">
      <c r="B104" s="1" t="s">
        <v>25</v>
      </c>
      <c r="C104" s="26">
        <v>65</v>
      </c>
      <c r="D104" s="26">
        <v>60.7</v>
      </c>
      <c r="E104" s="7"/>
    </row>
    <row r="105" spans="1:5">
      <c r="B105" s="1" t="s">
        <v>32</v>
      </c>
      <c r="C105" s="1">
        <v>78.599999999999994</v>
      </c>
      <c r="D105" s="26">
        <v>64.8</v>
      </c>
      <c r="E105" s="7"/>
    </row>
    <row r="106" spans="1:5">
      <c r="B106" s="1" t="s">
        <v>5</v>
      </c>
      <c r="C106" s="26">
        <v>76.7</v>
      </c>
      <c r="D106" s="1">
        <v>65.7</v>
      </c>
      <c r="E106" s="7"/>
    </row>
    <row r="107" spans="1:5">
      <c r="B107" s="53" t="s">
        <v>8</v>
      </c>
      <c r="C107" s="55">
        <v>78</v>
      </c>
      <c r="D107" s="53">
        <v>68.900000000000006</v>
      </c>
      <c r="E107" s="7"/>
    </row>
    <row r="108" spans="1:5">
      <c r="B108" s="1" t="s">
        <v>13</v>
      </c>
      <c r="C108" s="1">
        <v>82.8</v>
      </c>
      <c r="D108" s="1">
        <v>71.599999999999994</v>
      </c>
      <c r="E108" s="7"/>
    </row>
    <row r="109" spans="1:5">
      <c r="B109" s="1" t="s">
        <v>6</v>
      </c>
      <c r="C109" s="26">
        <v>87</v>
      </c>
      <c r="D109" s="1">
        <v>71.900000000000006</v>
      </c>
      <c r="E109" s="7"/>
    </row>
    <row r="110" spans="1:5">
      <c r="B110" s="1" t="s">
        <v>3</v>
      </c>
      <c r="C110" s="26">
        <v>76</v>
      </c>
      <c r="D110" s="26">
        <v>75.099999999999994</v>
      </c>
      <c r="E110" s="7"/>
    </row>
    <row r="111" spans="1:5">
      <c r="B111" s="1" t="s">
        <v>14</v>
      </c>
      <c r="C111" s="1">
        <v>84.7</v>
      </c>
      <c r="D111" s="1">
        <v>75.2</v>
      </c>
    </row>
    <row r="112" spans="1:5">
      <c r="B112" s="1" t="s">
        <v>29</v>
      </c>
      <c r="C112" s="1">
        <v>78.5</v>
      </c>
      <c r="D112" s="26">
        <v>75.900000000000006</v>
      </c>
    </row>
    <row r="113" spans="2:7">
      <c r="B113" s="1" t="s">
        <v>20</v>
      </c>
      <c r="C113" s="1">
        <v>81.3</v>
      </c>
      <c r="D113" s="26">
        <v>77.400000000000006</v>
      </c>
    </row>
    <row r="114" spans="2:7">
      <c r="B114" s="1" t="s">
        <v>17</v>
      </c>
      <c r="C114" s="1">
        <v>83.7</v>
      </c>
      <c r="D114" s="1">
        <v>77.599999999999994</v>
      </c>
    </row>
    <row r="115" spans="2:7">
      <c r="B115" s="1" t="s">
        <v>28</v>
      </c>
      <c r="C115" s="1">
        <v>83.8</v>
      </c>
      <c r="D115" s="1">
        <v>78.7</v>
      </c>
    </row>
    <row r="116" spans="2:7">
      <c r="B116" s="1" t="s">
        <v>38</v>
      </c>
      <c r="C116" s="26">
        <v>80.900000000000006</v>
      </c>
      <c r="D116" s="1">
        <v>79.599999999999994</v>
      </c>
      <c r="G116" s="82" t="s">
        <v>125</v>
      </c>
    </row>
    <row r="117" spans="2:7">
      <c r="B117" s="66" t="s">
        <v>36</v>
      </c>
      <c r="C117" s="66">
        <v>81.5</v>
      </c>
      <c r="D117" s="66">
        <v>79.7</v>
      </c>
    </row>
    <row r="118" spans="2:7">
      <c r="B118" s="1" t="s">
        <v>15</v>
      </c>
      <c r="C118" s="1">
        <v>83.5</v>
      </c>
      <c r="D118" s="26">
        <v>80.099999999999994</v>
      </c>
    </row>
    <row r="119" spans="2:7">
      <c r="B119" s="1" t="s">
        <v>26</v>
      </c>
      <c r="C119" s="26">
        <v>83.9</v>
      </c>
      <c r="D119" s="1">
        <v>82.1</v>
      </c>
    </row>
    <row r="120" spans="2:7">
      <c r="B120" s="1" t="s">
        <v>22</v>
      </c>
      <c r="C120" s="1">
        <v>79.900000000000006</v>
      </c>
      <c r="D120" s="26">
        <v>83</v>
      </c>
    </row>
    <row r="121" spans="2:7">
      <c r="B121" s="1" t="s">
        <v>4</v>
      </c>
      <c r="C121" s="1">
        <v>90.6</v>
      </c>
      <c r="D121" s="26">
        <v>83.5</v>
      </c>
    </row>
    <row r="122" spans="2:7">
      <c r="B122" s="1" t="s">
        <v>27</v>
      </c>
      <c r="C122" s="26">
        <v>82</v>
      </c>
      <c r="D122" s="26">
        <v>86</v>
      </c>
    </row>
    <row r="123" spans="2:7">
      <c r="B123" s="1" t="s">
        <v>1</v>
      </c>
      <c r="C123" s="1">
        <v>87.6</v>
      </c>
      <c r="D123" s="26">
        <v>87.1</v>
      </c>
    </row>
    <row r="124" spans="2:7">
      <c r="B124" s="1" t="s">
        <v>7</v>
      </c>
      <c r="C124" s="1">
        <v>84.3</v>
      </c>
      <c r="D124" s="1">
        <v>87.3</v>
      </c>
    </row>
    <row r="125" spans="2:7">
      <c r="B125" s="1" t="s">
        <v>0</v>
      </c>
      <c r="C125" s="26">
        <v>88.2</v>
      </c>
      <c r="D125" s="1">
        <v>87.4</v>
      </c>
    </row>
    <row r="126" spans="2:7">
      <c r="B126" s="1" t="s">
        <v>19</v>
      </c>
      <c r="C126" s="26">
        <v>88</v>
      </c>
      <c r="D126" s="26">
        <v>89</v>
      </c>
    </row>
    <row r="127" spans="2:7">
      <c r="B127" s="1" t="s">
        <v>21</v>
      </c>
      <c r="C127" s="1">
        <v>91.3</v>
      </c>
      <c r="D127" s="1">
        <v>92.8</v>
      </c>
    </row>
    <row r="128" spans="2:7">
      <c r="B128" s="1" t="s">
        <v>2</v>
      </c>
      <c r="C128" s="1">
        <v>90.4</v>
      </c>
      <c r="D128" s="1">
        <v>93.3</v>
      </c>
    </row>
    <row r="129" spans="2:4">
      <c r="B129" s="1" t="s">
        <v>9</v>
      </c>
      <c r="C129" s="1">
        <v>92.6</v>
      </c>
      <c r="D129" s="1">
        <v>93.9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des contenus</vt:lpstr>
      <vt:lpstr>1.1</vt:lpstr>
      <vt:lpstr>1.2</vt:lpstr>
      <vt:lpstr>1.3</vt:lpstr>
      <vt:lpstr>1.4</vt:lpstr>
      <vt:lpstr>1.5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cp:lastPrinted>2019-11-26T08:28:48Z</cp:lastPrinted>
  <dcterms:created xsi:type="dcterms:W3CDTF">2019-06-24T14:39:30Z</dcterms:created>
  <dcterms:modified xsi:type="dcterms:W3CDTF">2024-02-26T12:35:17Z</dcterms:modified>
</cp:coreProperties>
</file>