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prj-depp-bsn\Panorama 2024-2025\Fichiers Excel\"/>
    </mc:Choice>
  </mc:AlternateContent>
  <bookViews>
    <workbookView xWindow="0" yWindow="0" windowWidth="20490" windowHeight="7020" activeTab="1"/>
  </bookViews>
  <sheets>
    <sheet name="Table des matières" sheetId="37" r:id="rId1"/>
    <sheet name="12.1" sheetId="23" r:id="rId2"/>
    <sheet name="12.2" sheetId="24" r:id="rId3"/>
    <sheet name="12.3" sheetId="25" r:id="rId4"/>
    <sheet name="12.4" sheetId="27" r:id="rId5"/>
    <sheet name="12.5" sheetId="28" r:id="rId6"/>
    <sheet name="12.6" sheetId="29" r:id="rId7"/>
    <sheet name="12.7" sheetId="15" r:id="rId8"/>
    <sheet name="12.8" sheetId="16" r:id="rId9"/>
    <sheet name="12.9" sheetId="35" r:id="rId10"/>
    <sheet name="12.10" sheetId="36" r:id="rId11"/>
    <sheet name="12.11" sheetId="18" r:id="rId12"/>
    <sheet name="12.12" sheetId="19" r:id="rId13"/>
    <sheet name="12.13" sheetId="17" r:id="rId14"/>
  </sheets>
  <externalReferences>
    <externalReference r:id="rId15"/>
    <externalReference r:id="rId16"/>
    <externalReference r:id="rId17"/>
    <externalReference r:id="rId18"/>
    <externalReference r:id="rId19"/>
    <externalReference r:id="rId20"/>
    <externalReference r:id="rId21"/>
  </externalReferences>
  <definedNames>
    <definedName name="_TAB1">'[1]C4.4'!$A$6:$G$25</definedName>
    <definedName name="_xlchart.v1.0" hidden="1">'12.2'!$E$40:$F$51</definedName>
    <definedName name="_xlchart.v1.1" hidden="1">'12.2'!$G$40:$G$51</definedName>
    <definedName name="_xlchart.v1.2" hidden="1">'12.2'!$H$40:$H$51</definedName>
    <definedName name="_xlchart.v1.3" hidden="1">'12.2'!$A$40:$B$51</definedName>
    <definedName name="_xlchart.v1.4" hidden="1">'12.2'!$D$40:$D$51</definedName>
    <definedName name="body" localSheetId="1">#REF!</definedName>
    <definedName name="body" localSheetId="2">#REF!</definedName>
    <definedName name="body" localSheetId="3">#REF!</definedName>
    <definedName name="body" localSheetId="4">#REF!</definedName>
    <definedName name="body" localSheetId="5">#REF!</definedName>
    <definedName name="body" localSheetId="6">#REF!</definedName>
    <definedName name="body" localSheetId="7">#REF!</definedName>
    <definedName name="body">#REF!</definedName>
    <definedName name="body2" localSheetId="1">#REF!</definedName>
    <definedName name="body2" localSheetId="2">#REF!</definedName>
    <definedName name="body2" localSheetId="3">#REF!</definedName>
    <definedName name="body2" localSheetId="4">#REF!</definedName>
    <definedName name="body2" localSheetId="5">#REF!</definedName>
    <definedName name="body2" localSheetId="6">#REF!</definedName>
    <definedName name="body2">#REF!</definedName>
    <definedName name="calcul">'[2]Calcul_B1.1'!$A$1:$L$37</definedName>
    <definedName name="cop" localSheetId="1">#REF!</definedName>
    <definedName name="cop" localSheetId="2">#REF!</definedName>
    <definedName name="cop" localSheetId="3">#REF!</definedName>
    <definedName name="cop" localSheetId="4">#REF!</definedName>
    <definedName name="cop" localSheetId="5">#REF!</definedName>
    <definedName name="cop" localSheetId="6">#REF!</definedName>
    <definedName name="cop" localSheetId="7">#REF!</definedName>
    <definedName name="cop">#REF!</definedName>
    <definedName name="copi">#REF!</definedName>
    <definedName name="countries" localSheetId="1">#REF!</definedName>
    <definedName name="countries" localSheetId="2">#REF!</definedName>
    <definedName name="countries" localSheetId="3">#REF!</definedName>
    <definedName name="countries" localSheetId="4">#REF!</definedName>
    <definedName name="countries" localSheetId="5">#REF!</definedName>
    <definedName name="countries" localSheetId="6">#REF!</definedName>
    <definedName name="countries" localSheetId="7">#REF!</definedName>
    <definedName name="countries">#REF!</definedName>
    <definedName name="countries2" localSheetId="1">#REF!</definedName>
    <definedName name="countries2" localSheetId="2">#REF!</definedName>
    <definedName name="countries2" localSheetId="3">#REF!</definedName>
    <definedName name="countries2" localSheetId="4">#REF!</definedName>
    <definedName name="countries2" localSheetId="5">#REF!</definedName>
    <definedName name="countries2" localSheetId="6">#REF!</definedName>
    <definedName name="countries2">#REF!</definedName>
    <definedName name="DGRH_EFF" localSheetId="1">#REF!</definedName>
    <definedName name="DGRH_EFF" localSheetId="2">#REF!</definedName>
    <definedName name="DGRH_EFF" localSheetId="3">#REF!</definedName>
    <definedName name="DGRH_EFF" localSheetId="4">#REF!</definedName>
    <definedName name="DGRH_EFF" localSheetId="5">#REF!</definedName>
    <definedName name="DGRH_EFF" localSheetId="6">#REF!</definedName>
    <definedName name="DGRH_EFF" localSheetId="7">#REF!</definedName>
    <definedName name="DGRH_EFF">#REF!</definedName>
    <definedName name="donnee" localSheetId="1">#REF!,#REF!</definedName>
    <definedName name="donnee" localSheetId="2">#REF!,#REF!</definedName>
    <definedName name="donnee" localSheetId="3">#REF!,#REF!</definedName>
    <definedName name="donnee" localSheetId="4">#REF!,#REF!</definedName>
    <definedName name="donnee" localSheetId="5">#REF!,#REF!</definedName>
    <definedName name="donnee" localSheetId="6">#REF!,#REF!</definedName>
    <definedName name="donnee" localSheetId="7">#REF!,#REF!</definedName>
    <definedName name="donnee">#REF!,#REF!</definedName>
    <definedName name="donnee2" localSheetId="1">#REF!,#REF!</definedName>
    <definedName name="donnee2" localSheetId="2">#REF!,#REF!</definedName>
    <definedName name="donnee2" localSheetId="3">#REF!,#REF!</definedName>
    <definedName name="donnee2" localSheetId="4">#REF!,#REF!</definedName>
    <definedName name="donnee2" localSheetId="5">#REF!,#REF!</definedName>
    <definedName name="donnee2" localSheetId="6">#REF!,#REF!</definedName>
    <definedName name="donnee2">#REF!,#REF!</definedName>
    <definedName name="GRAPH3_6" localSheetId="1">#REF!</definedName>
    <definedName name="GRAPH3_6" localSheetId="2">#REF!</definedName>
    <definedName name="GRAPH3_6" localSheetId="3">#REF!</definedName>
    <definedName name="GRAPH3_6" localSheetId="4">#REF!</definedName>
    <definedName name="GRAPH3_6" localSheetId="5">#REF!</definedName>
    <definedName name="GRAPH3_6" localSheetId="6">#REF!</definedName>
    <definedName name="GRAPH3_6" localSheetId="7">#REF!</definedName>
    <definedName name="GRAPH3_6">#REF!</definedName>
    <definedName name="GRAPH8">[3]GRAPH8!$A$1:$H$1343</definedName>
    <definedName name="note" localSheetId="1">#REF!</definedName>
    <definedName name="note" localSheetId="2">#REF!</definedName>
    <definedName name="note" localSheetId="3">#REF!</definedName>
    <definedName name="note" localSheetId="4">#REF!</definedName>
    <definedName name="note" localSheetId="5">#REF!</definedName>
    <definedName name="note" localSheetId="6">#REF!</definedName>
    <definedName name="note" localSheetId="7">#REF!</definedName>
    <definedName name="note">#REF!</definedName>
    <definedName name="p5_age">[4]E6C3NAGE!$A$1:$D$55</definedName>
    <definedName name="p5nr">[5]E6C3NE!$A$1:$AC$43</definedName>
    <definedName name="POpula">[6]POpula!$A$1:$I$1559</definedName>
    <definedName name="PYR_DIEO">[7]PYR_DIEO!$A$1:$E$990</definedName>
    <definedName name="source" localSheetId="1">#REF!</definedName>
    <definedName name="source" localSheetId="2">#REF!</definedName>
    <definedName name="source" localSheetId="3">#REF!</definedName>
    <definedName name="source" localSheetId="4">#REF!</definedName>
    <definedName name="source" localSheetId="5">#REF!</definedName>
    <definedName name="source" localSheetId="6">#REF!</definedName>
    <definedName name="source" localSheetId="7">#REF!</definedName>
    <definedName name="source">#REF!</definedName>
    <definedName name="t" localSheetId="1">#REF!</definedName>
    <definedName name="t" localSheetId="2">#REF!</definedName>
    <definedName name="t" localSheetId="3">#REF!</definedName>
    <definedName name="t" localSheetId="4">#REF!</definedName>
    <definedName name="t" localSheetId="5">#REF!</definedName>
    <definedName name="t" localSheetId="6">#REF!</definedName>
    <definedName name="t" localSheetId="7">#REF!</definedName>
    <definedName name="t">#REF!</definedName>
    <definedName name="Template_Y1" localSheetId="1">#REF!</definedName>
    <definedName name="Template_Y1" localSheetId="2">#REF!</definedName>
    <definedName name="Template_Y1" localSheetId="3">#REF!</definedName>
    <definedName name="Template_Y1" localSheetId="4">#REF!</definedName>
    <definedName name="Template_Y1" localSheetId="5">#REF!</definedName>
    <definedName name="Template_Y1" localSheetId="6">#REF!</definedName>
    <definedName name="Template_Y1" localSheetId="7">#REF!</definedName>
    <definedName name="Template_Y1">#REF!</definedName>
    <definedName name="Template_Y10" localSheetId="1">#REF!</definedName>
    <definedName name="Template_Y10" localSheetId="2">#REF!</definedName>
    <definedName name="Template_Y10" localSheetId="3">#REF!</definedName>
    <definedName name="Template_Y10" localSheetId="4">#REF!</definedName>
    <definedName name="Template_Y10" localSheetId="5">#REF!</definedName>
    <definedName name="Template_Y10" localSheetId="6">#REF!</definedName>
    <definedName name="Template_Y10" localSheetId="7">#REF!</definedName>
    <definedName name="Template_Y10">#REF!</definedName>
    <definedName name="Template_Y2" localSheetId="1">#REF!</definedName>
    <definedName name="Template_Y2" localSheetId="2">#REF!</definedName>
    <definedName name="Template_Y2" localSheetId="3">#REF!</definedName>
    <definedName name="Template_Y2" localSheetId="4">#REF!</definedName>
    <definedName name="Template_Y2" localSheetId="5">#REF!</definedName>
    <definedName name="Template_Y2" localSheetId="6">#REF!</definedName>
    <definedName name="Template_Y2" localSheetId="7">#REF!</definedName>
    <definedName name="Template_Y2">#REF!</definedName>
    <definedName name="Template_Y3" localSheetId="1">#REF!</definedName>
    <definedName name="Template_Y3" localSheetId="2">#REF!</definedName>
    <definedName name="Template_Y3" localSheetId="3">#REF!</definedName>
    <definedName name="Template_Y3" localSheetId="4">#REF!</definedName>
    <definedName name="Template_Y3" localSheetId="5">#REF!</definedName>
    <definedName name="Template_Y3" localSheetId="6">#REF!</definedName>
    <definedName name="Template_Y3" localSheetId="7">#REF!</definedName>
    <definedName name="Template_Y3">#REF!</definedName>
    <definedName name="Template_Y4" localSheetId="1">#REF!</definedName>
    <definedName name="Template_Y4" localSheetId="2">#REF!</definedName>
    <definedName name="Template_Y4" localSheetId="3">#REF!</definedName>
    <definedName name="Template_Y4" localSheetId="4">#REF!</definedName>
    <definedName name="Template_Y4" localSheetId="5">#REF!</definedName>
    <definedName name="Template_Y4" localSheetId="6">#REF!</definedName>
    <definedName name="Template_Y4" localSheetId="7">#REF!</definedName>
    <definedName name="Template_Y4">#REF!</definedName>
    <definedName name="Template_Y5" localSheetId="1">#REF!</definedName>
    <definedName name="Template_Y5" localSheetId="2">#REF!</definedName>
    <definedName name="Template_Y5" localSheetId="3">#REF!</definedName>
    <definedName name="Template_Y5" localSheetId="4">#REF!</definedName>
    <definedName name="Template_Y5" localSheetId="5">#REF!</definedName>
    <definedName name="Template_Y5" localSheetId="6">#REF!</definedName>
    <definedName name="Template_Y5" localSheetId="7">#REF!</definedName>
    <definedName name="Template_Y5">#REF!</definedName>
    <definedName name="Template_Y6" localSheetId="1">#REF!</definedName>
    <definedName name="Template_Y6" localSheetId="2">#REF!</definedName>
    <definedName name="Template_Y6" localSheetId="3">#REF!</definedName>
    <definedName name="Template_Y6" localSheetId="4">#REF!</definedName>
    <definedName name="Template_Y6" localSheetId="5">#REF!</definedName>
    <definedName name="Template_Y6" localSheetId="6">#REF!</definedName>
    <definedName name="Template_Y6" localSheetId="7">#REF!</definedName>
    <definedName name="Template_Y6">#REF!</definedName>
    <definedName name="Template_Y7" localSheetId="1">#REF!</definedName>
    <definedName name="Template_Y7" localSheetId="2">#REF!</definedName>
    <definedName name="Template_Y7" localSheetId="3">#REF!</definedName>
    <definedName name="Template_Y7" localSheetId="4">#REF!</definedName>
    <definedName name="Template_Y7" localSheetId="5">#REF!</definedName>
    <definedName name="Template_Y7" localSheetId="6">#REF!</definedName>
    <definedName name="Template_Y7" localSheetId="7">#REF!</definedName>
    <definedName name="Template_Y7">#REF!</definedName>
    <definedName name="Template_Y8" localSheetId="1">#REF!</definedName>
    <definedName name="Template_Y8" localSheetId="2">#REF!</definedName>
    <definedName name="Template_Y8" localSheetId="3">#REF!</definedName>
    <definedName name="Template_Y8" localSheetId="4">#REF!</definedName>
    <definedName name="Template_Y8" localSheetId="5">#REF!</definedName>
    <definedName name="Template_Y8" localSheetId="6">#REF!</definedName>
    <definedName name="Template_Y8" localSheetId="7">#REF!</definedName>
    <definedName name="Template_Y8">#REF!</definedName>
    <definedName name="Template_Y9" localSheetId="1">#REF!</definedName>
    <definedName name="Template_Y9" localSheetId="2">#REF!</definedName>
    <definedName name="Template_Y9" localSheetId="3">#REF!</definedName>
    <definedName name="Template_Y9" localSheetId="4">#REF!</definedName>
    <definedName name="Template_Y9" localSheetId="5">#REF!</definedName>
    <definedName name="Template_Y9" localSheetId="6">#REF!</definedName>
    <definedName name="Template_Y9" localSheetId="7">#REF!</definedName>
    <definedName name="Template_Y9">#REF!</definedName>
    <definedName name="test" localSheetId="1">#REF!</definedName>
    <definedName name="test" localSheetId="2">#REF!</definedName>
    <definedName name="test" localSheetId="3">#REF!</definedName>
    <definedName name="test" localSheetId="4">#REF!</definedName>
    <definedName name="test" localSheetId="5">#REF!</definedName>
    <definedName name="test" localSheetId="6">#REF!</definedName>
    <definedName name="test" localSheetId="7">#REF!</definedName>
    <definedName name="test">#REF!</definedName>
    <definedName name="titi" localSheetId="1">#REF!</definedName>
    <definedName name="titi" localSheetId="2">#REF!</definedName>
    <definedName name="titi" localSheetId="3">#REF!</definedName>
    <definedName name="titi" localSheetId="4">#REF!</definedName>
    <definedName name="titi" localSheetId="5">#REF!</definedName>
    <definedName name="titi" localSheetId="6">#REF!</definedName>
    <definedName name="titi">#REF!</definedName>
    <definedName name="toto" localSheetId="1">#REF!</definedName>
    <definedName name="toto" localSheetId="2">#REF!</definedName>
    <definedName name="toto" localSheetId="3">#REF!</definedName>
    <definedName name="toto" localSheetId="4">#REF!</definedName>
    <definedName name="toto" localSheetId="5">#REF!</definedName>
    <definedName name="toto" localSheetId="6">#REF!</definedName>
    <definedName name="toto">#REF!</definedName>
    <definedName name="unite" localSheetId="1">#REF!</definedName>
    <definedName name="unite" localSheetId="2">#REF!</definedName>
    <definedName name="unite" localSheetId="3">#REF!</definedName>
    <definedName name="unite" localSheetId="4">#REF!</definedName>
    <definedName name="unite" localSheetId="5">#REF!</definedName>
    <definedName name="unite" localSheetId="6">#REF!</definedName>
    <definedName name="unite" localSheetId="7">#REF!</definedName>
    <definedName name="uni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 i="24" l="1"/>
  <c r="H11" i="25" l="1"/>
  <c r="G11" i="25"/>
  <c r="C44" i="28"/>
  <c r="C43" i="28"/>
  <c r="C42"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7" i="28"/>
  <c r="C6" i="28"/>
  <c r="C5" i="28"/>
  <c r="C4" i="28"/>
  <c r="G23" i="27"/>
  <c r="F23" i="27"/>
  <c r="E23" i="27"/>
  <c r="D23" i="27"/>
  <c r="C23" i="27"/>
  <c r="F6" i="25"/>
  <c r="E6" i="25"/>
  <c r="D6" i="25"/>
  <c r="C6" i="25"/>
  <c r="B6" i="25"/>
  <c r="G52" i="24"/>
  <c r="H52" i="24" s="1"/>
  <c r="B51" i="24"/>
  <c r="A51" i="24"/>
  <c r="B50" i="24"/>
  <c r="A50" i="24"/>
  <c r="B49" i="24"/>
  <c r="A49" i="24"/>
  <c r="B48" i="24"/>
  <c r="A48" i="24"/>
  <c r="B47" i="24"/>
  <c r="A47" i="24"/>
  <c r="B46" i="24"/>
  <c r="A46" i="24"/>
  <c r="B45" i="24"/>
  <c r="A45" i="24"/>
  <c r="A44" i="24"/>
  <c r="B43" i="24"/>
  <c r="A43" i="24"/>
  <c r="B42" i="24"/>
  <c r="A42" i="24"/>
  <c r="B41" i="24"/>
  <c r="A41" i="24"/>
  <c r="B40" i="24"/>
  <c r="A40" i="24"/>
  <c r="D15" i="23"/>
  <c r="D14" i="23"/>
  <c r="D13" i="23"/>
  <c r="D12" i="23"/>
  <c r="D11" i="23"/>
  <c r="D10" i="23"/>
  <c r="D9" i="23"/>
  <c r="D8" i="23"/>
  <c r="D7" i="23"/>
  <c r="D6" i="23"/>
  <c r="D5" i="23"/>
  <c r="D4" i="23"/>
  <c r="H48" i="24" l="1"/>
  <c r="F48" i="24" s="1"/>
  <c r="H40" i="24"/>
  <c r="H47" i="24"/>
  <c r="F47" i="24" s="1"/>
  <c r="H43" i="24"/>
  <c r="F43" i="24" s="1"/>
  <c r="H49" i="24"/>
  <c r="F49" i="24" s="1"/>
  <c r="H41" i="24"/>
  <c r="F41" i="24" s="1"/>
  <c r="H42" i="24"/>
  <c r="F42" i="24" s="1"/>
  <c r="H46" i="24"/>
  <c r="F46" i="24" s="1"/>
  <c r="H50" i="24"/>
  <c r="H45" i="24"/>
  <c r="F45" i="24" s="1"/>
  <c r="H44" i="24"/>
  <c r="F44" i="24" s="1"/>
  <c r="H51" i="24"/>
  <c r="F51" i="24" s="1"/>
  <c r="E40" i="24" l="1"/>
  <c r="E42" i="24"/>
  <c r="F40" i="24"/>
  <c r="E43" i="24"/>
  <c r="E41" i="24"/>
  <c r="E49" i="24"/>
  <c r="E46" i="24"/>
  <c r="E48" i="24"/>
  <c r="E45" i="24"/>
  <c r="E47" i="24"/>
  <c r="E44" i="24"/>
  <c r="E51" i="24"/>
  <c r="F50" i="24"/>
  <c r="E50" i="24"/>
</calcChain>
</file>

<file path=xl/sharedStrings.xml><?xml version="1.0" encoding="utf-8"?>
<sst xmlns="http://schemas.openxmlformats.org/spreadsheetml/2006/main" count="328" uniqueCount="196">
  <si>
    <t>Effectifs ETP</t>
  </si>
  <si>
    <t>Age moyen</t>
  </si>
  <si>
    <t xml:space="preserve"> Part des moins de 35 ans (en %)</t>
  </si>
  <si>
    <t>Part des femmes (en %)</t>
  </si>
  <si>
    <t>Effectif</t>
  </si>
  <si>
    <t>%</t>
  </si>
  <si>
    <t>Effectifs</t>
  </si>
  <si>
    <t>Total</t>
  </si>
  <si>
    <t>Non enseignants titulaires</t>
  </si>
  <si>
    <t>% du total</t>
  </si>
  <si>
    <t>Part des femmes</t>
  </si>
  <si>
    <t xml:space="preserve"> Part des moins de 35 ans</t>
  </si>
  <si>
    <t xml:space="preserve">Part des 50 ans ou plus </t>
  </si>
  <si>
    <t>1er degré</t>
  </si>
  <si>
    <t>Ensemble</t>
  </si>
  <si>
    <t>2nd degré</t>
  </si>
  <si>
    <t>inter degré</t>
  </si>
  <si>
    <t>Ensemble des AESH</t>
  </si>
  <si>
    <t>AESH</t>
  </si>
  <si>
    <t>AED</t>
  </si>
  <si>
    <t xml:space="preserve"> Part des moins de 35 ans </t>
  </si>
  <si>
    <t>Part des 50 ans ou plus</t>
  </si>
  <si>
    <t>Clermont-Ferrand</t>
  </si>
  <si>
    <t>Grenoble</t>
  </si>
  <si>
    <t>Lyon</t>
  </si>
  <si>
    <t>Auvergne-Rhône-Alpes</t>
  </si>
  <si>
    <t>Besancon</t>
  </si>
  <si>
    <t>Dijon</t>
  </si>
  <si>
    <t>Bourgogne-Franche-Comté</t>
  </si>
  <si>
    <t>Corse</t>
  </si>
  <si>
    <t>Nancy-Metz</t>
  </si>
  <si>
    <t>Reims</t>
  </si>
  <si>
    <t>Strasbourg</t>
  </si>
  <si>
    <t>Grand Est</t>
  </si>
  <si>
    <t>Amiens</t>
  </si>
  <si>
    <t>Lille</t>
  </si>
  <si>
    <t>Hauts-de-France</t>
  </si>
  <si>
    <t>Créteil</t>
  </si>
  <si>
    <t>Versailles</t>
  </si>
  <si>
    <t>Île-de-France</t>
  </si>
  <si>
    <t>Normandie</t>
  </si>
  <si>
    <t>Bordeaux</t>
  </si>
  <si>
    <t>Limoges</t>
  </si>
  <si>
    <t>Poitiers</t>
  </si>
  <si>
    <t>Nouvelle-Aquitaine</t>
  </si>
  <si>
    <t>Montpellier</t>
  </si>
  <si>
    <t>Toulouse</t>
  </si>
  <si>
    <t>Occitanie</t>
  </si>
  <si>
    <t>Aix-Marseille</t>
  </si>
  <si>
    <t>Nice</t>
  </si>
  <si>
    <t>Provence-Alpes-Côte d'Azur</t>
  </si>
  <si>
    <t>France métropolitaine</t>
  </si>
  <si>
    <t>Guadeloupe</t>
  </si>
  <si>
    <t>Guyane</t>
  </si>
  <si>
    <t>Martinique</t>
  </si>
  <si>
    <t>Mayotte</t>
  </si>
  <si>
    <t>Réunion</t>
  </si>
  <si>
    <t>Ensemble DROM</t>
  </si>
  <si>
    <t>2020</t>
  </si>
  <si>
    <t>2021</t>
  </si>
  <si>
    <t>2022</t>
  </si>
  <si>
    <t>% CDI</t>
  </si>
  <si>
    <t>2023</t>
  </si>
  <si>
    <t>Accompagnant enseignant en situation de handicap (APSH)</t>
  </si>
  <si>
    <t>Accompagnant élève collectif</t>
  </si>
  <si>
    <t>Accompagnant élève individuel</t>
  </si>
  <si>
    <t>Accompagnant élève mutualisé</t>
  </si>
  <si>
    <t>Accompagnant élève organisé en pôle inclusif d accompagnement localisé (PIAL)</t>
  </si>
  <si>
    <t>Quotité moyenne (en %)</t>
  </si>
  <si>
    <t>Enseignants non titulaires ou apprentis</t>
  </si>
  <si>
    <t>En CDD</t>
  </si>
  <si>
    <t>En CDI</t>
  </si>
  <si>
    <t>Moins de 30 ans</t>
  </si>
  <si>
    <t>30-49 ans</t>
  </si>
  <si>
    <t>50 ans ou plus</t>
  </si>
  <si>
    <t>Femmes</t>
  </si>
  <si>
    <t>Hommes</t>
  </si>
  <si>
    <t>Ratio F/H</t>
  </si>
  <si>
    <t>► Unité : salaire en euros.</t>
  </si>
  <si>
    <t xml:space="preserve">IEN adaptation scolaire handicap </t>
  </si>
  <si>
    <t>Enseignants référents</t>
  </si>
  <si>
    <t>Dont secteur privé</t>
  </si>
  <si>
    <t>AESH référents</t>
  </si>
  <si>
    <t>Répartition des AESH</t>
  </si>
  <si>
    <t>Nombre d'écoles ou d'établissements d'exercice</t>
  </si>
  <si>
    <t>Une école</t>
  </si>
  <si>
    <t>Un établissement du second degré</t>
  </si>
  <si>
    <t>Plusieurs écoles</t>
  </si>
  <si>
    <t>Plusieurs établissements du second degré</t>
  </si>
  <si>
    <t>À la fois en école(s) et établissement(s) du second degré</t>
  </si>
  <si>
    <t>Champ : France, AESH.</t>
  </si>
  <si>
    <t>Satisfaction au travail en général</t>
  </si>
  <si>
    <t>Sentiment de sens, de valeur dans la vie personnelle et professionnelle</t>
  </si>
  <si>
    <t>Satisfaction concernant l'équilibre entre vie professionnelle et vie personnelle</t>
  </si>
  <si>
    <t>Satisfaction concernant le niveau de rémunération</t>
  </si>
  <si>
    <t>Satisfaction concernant les perspectives de carrière (1)</t>
  </si>
  <si>
    <t>Sentiment de valorisation du métier dans la société</t>
  </si>
  <si>
    <t>Ensemble des personnels de l'éducation nationale</t>
  </si>
  <si>
    <t>Français en emploi</t>
  </si>
  <si>
    <t>► Champ : France,  personnels des corps AESH rémunérés au titre de l'éducation nationale, en activité  au 30 novembre.</t>
  </si>
  <si>
    <t>► Champ : France,  personnels des corps AESH rémunérés au titre de l'Education nationale, en activité au 30 novembre.</t>
  </si>
  <si>
    <t>► Champ : France,  personnels des corps AESH rémunérés au titre de l'éducation nationale, en activité au 30 novembre.</t>
  </si>
  <si>
    <t>Effectifs des AESH</t>
  </si>
  <si>
    <t>ETP des AESH</t>
  </si>
  <si>
    <t>dont en CDI</t>
  </si>
  <si>
    <t>Part des 50 ans ou plus (en %)</t>
  </si>
  <si>
    <t>Répartition (en %)</t>
  </si>
  <si>
    <t>Situation à la rentrée 2020</t>
  </si>
  <si>
    <t>France</t>
  </si>
  <si>
    <t>Plus en activité à l'éducation nationale</t>
  </si>
  <si>
    <t>Rentrée 2017 : Caractéristiques des AESH</t>
  </si>
  <si>
    <t>Effectifs des AESH à la rentrée 2017 (hors contrats aidés)</t>
  </si>
  <si>
    <t>Effectif 2020</t>
  </si>
  <si>
    <t>Salaire
brut</t>
  </si>
  <si>
    <t xml:space="preserve">Salaire
net </t>
  </si>
  <si>
    <t>Salaire
net EQTP</t>
  </si>
  <si>
    <t>►  Lecture : parmi les 50 237 AESH à la rentrée 2017, 78% sont toujours AESH à la rentrée 2020. Pour ceux qui sont restés AESH, au moment de leur observation à la rentrée 2017, on compte 94 % de femmes, 19 % de personnes de moins de 35 ans et 27 % de personnes de 50 ans ou plus. Leur âge moyen est de  43,3 ans. Leur quotité moyenne de travail est de 60,5 %.</t>
  </si>
  <si>
    <t>Lecture : au printemps 2023, les AESH rapportent une satisfaction professionnelle de 7,1 sur 10, contre 6,1 en moyenne pour l'ensemble des personnels de l'éducation nationale et 7,1 sur 10 pour l'ensemble des Français en emploi.</t>
  </si>
  <si>
    <t>Enseignants titulaires</t>
  </si>
  <si>
    <t>► Champ : France hors Mayotte, public.</t>
  </si>
  <si>
    <t>Panorama statistique des personnels de l’enseignement scolaire 2025, DEPP </t>
  </si>
  <si>
    <r>
      <rPr>
        <i/>
        <sz val="8"/>
        <rFont val="Marianne"/>
      </rPr>
      <t>Panorama statistique des personnels de l’enseignement scolaire 2025</t>
    </r>
    <r>
      <rPr>
        <sz val="8"/>
        <rFont val="Marianne"/>
      </rPr>
      <t>, DEPP</t>
    </r>
  </si>
  <si>
    <r>
      <rPr>
        <b/>
        <sz val="8"/>
        <rFont val="Marianne"/>
      </rPr>
      <t>2.</t>
    </r>
    <r>
      <rPr>
        <sz val="8"/>
        <rFont val="Marianne"/>
      </rPr>
      <t xml:space="preserve"> La quotité moyenne désigne la quotité de travail réalisée par l'agent, qu'il soit à temps plein, à temps incomplet ou à temps partiel.</t>
    </r>
  </si>
  <si>
    <t>Répartition
(en %)</t>
  </si>
  <si>
    <r>
      <rPr>
        <i/>
        <sz val="8"/>
        <color theme="1"/>
        <rFont val="Marianne"/>
      </rPr>
      <t>Panorama statistique des personnels de l’enseignement scolaire 2025</t>
    </r>
    <r>
      <rPr>
        <sz val="8"/>
        <color theme="1"/>
        <rFont val="Marianne"/>
      </rPr>
      <t>, DEPP </t>
    </r>
  </si>
  <si>
    <t>► Champ : France, AESH.</t>
  </si>
  <si>
    <t>12.1 - Les AESH par degré d'enseignement</t>
  </si>
  <si>
    <t>total_</t>
  </si>
  <si>
    <t>► Champ : France,  personnels des corps AESH rémunérés au titre de l'éducation nationale, en activité au 30 novembre 2024.</t>
  </si>
  <si>
    <t>Effectif 2024</t>
  </si>
  <si>
    <t>2024</t>
  </si>
  <si>
    <t>Evolution 2020-2024</t>
  </si>
  <si>
    <t>Evolution 2023-2024</t>
  </si>
  <si>
    <t>quotite moyenne</t>
  </si>
  <si>
    <t>quotite moyenne CDD</t>
  </si>
  <si>
    <t>quotite moyenne CDI</t>
  </si>
  <si>
    <t>Accompagnant enseignant en situation de handicap</t>
  </si>
  <si>
    <t>Accompagnant élève organisé en pôle inclusif d'accompagnement localisé (PIAL)</t>
  </si>
  <si>
    <t>12.5 - Les AESH par académie</t>
  </si>
  <si>
    <t>Bretagne (Rennes)</t>
  </si>
  <si>
    <t>Centre-Val-de-Loire (Orléans-Tours)</t>
  </si>
  <si>
    <t>Paris</t>
  </si>
  <si>
    <t>Pays de la Loire (Nantes)</t>
  </si>
  <si>
    <r>
      <rPr>
        <b/>
        <sz val="8"/>
        <rFont val="Marianne"/>
      </rPr>
      <t>1.</t>
    </r>
    <r>
      <rPr>
        <sz val="8"/>
        <rFont val="Marianne"/>
      </rPr>
      <t xml:space="preserve"> La quotité moyenne désigne la quotité de travail réalisée par l'agent, qu'il soit à temps plein, à temps incomplet ou à temps partiel.</t>
    </r>
  </si>
  <si>
    <t>► Champ : France,  personnels des corps AESH rémunérés au titre de l'éducation nationale, en activité  au 30 novembre 2024.</t>
  </si>
  <si>
    <t xml:space="preserve">12.6 - Evolution professionnelle des AESH au bout de 3 ans, cohorte 2021 </t>
  </si>
  <si>
    <t>Rentrée 2021 : Caractéristiques des AESH</t>
  </si>
  <si>
    <t>Situation à la rentrée 2024</t>
  </si>
  <si>
    <t>Effectifs des AESH à la rentrée 2021 (hors contrats aidés)</t>
  </si>
  <si>
    <t>Enseignant titulaire</t>
  </si>
  <si>
    <t>►  Lecture : Parmi les 119 018 AESH à la rentrée 2021, 73% sont toujours AESH à la rentrée 2024. Pour ceux qui sont restés AESH, au moment de leur observation à la rentrée 2021, on compte 93 % de femmes, 14 % de personnes de moins de 35 ans et 36 % de personnes de 50 ans ou plus. Leur âge moyen est de  45,2 ans. Leur quotité moyenne de travail est de 63,2 %.</t>
  </si>
  <si>
    <t>Table des matières</t>
  </si>
  <si>
    <t xml:space="preserve">12.7 - Evolution professionnelle des AESH au bout de 3 ans, cohorte 2017 </t>
  </si>
  <si>
    <t>12.8 - Salaires mensuels moyens des AESH</t>
  </si>
  <si>
    <t>12.2 - Les AESH parmi l'ensemble des personnels</t>
  </si>
  <si>
    <t>► Source : DEPP, Panel des personnels issu de BSA, novembre 2024.</t>
  </si>
  <si>
    <t>►  Source : DEPP, Panel des personnels issu de BSA, novembre 2024.</t>
  </si>
  <si>
    <t>►  Source : DEPP, Panel des personnels issu de BSA, novembre 2023.</t>
  </si>
  <si>
    <t>► Source : Insee, Système d'information sur les agents des services publics (Siasp).
Traitement DEPP.</t>
  </si>
  <si>
    <t xml:space="preserve">► Source : DEPP, Baromètre du bien-être au travail des personnels de l'éducation nationale, 2023. </t>
  </si>
  <si>
    <t xml:space="preserve">► Source : DEPP, Baromètre du bien-être au travail des personnels de l'éducation nationale, 2023. 
                   Insee, Cepremap, plate-forme « Bien-être » de l’enquête de conjoncture auprès des ménages, juin 2023. </t>
  </si>
  <si>
    <t xml:space="preserve">► Lecture : A la rentrée 2024, parmi les 134 775 AESH, on compte 94 % de femmes, 15 % de personnes de moins de 35 ans et 39 % de personnes de 50 ans ou plus. Leur âge moyen est de  45,6 ans. 97,6% sont à temps incomplet. Leur quotité moyenne de travail est de 63,4%; l'effectif en équivalent temps plein est de 85 326 personnes.  </t>
  </si>
  <si>
    <r>
      <t>Quotité moyenne (1)</t>
    </r>
    <r>
      <rPr>
        <b/>
        <vertAlign val="superscript"/>
        <sz val="8"/>
        <rFont val="Marianne"/>
      </rPr>
      <t xml:space="preserve"> </t>
    </r>
    <r>
      <rPr>
        <b/>
        <sz val="8"/>
        <rFont val="Marianne"/>
      </rPr>
      <t>(en %)</t>
    </r>
  </si>
  <si>
    <t>Part du temps incomplet (1)</t>
  </si>
  <si>
    <r>
      <t>Quotité moyenne (2)</t>
    </r>
    <r>
      <rPr>
        <b/>
        <vertAlign val="superscript"/>
        <sz val="8"/>
        <rFont val="Marianne"/>
      </rPr>
      <t xml:space="preserve"> </t>
    </r>
    <r>
      <rPr>
        <b/>
        <sz val="8"/>
        <rFont val="Marianne"/>
      </rPr>
      <t>(en %)</t>
    </r>
  </si>
  <si>
    <t>% des moins de 35 ans</t>
  </si>
  <si>
    <t xml:space="preserve">% des 50 ans ou plus </t>
  </si>
  <si>
    <t xml:space="preserve">12.3 - Evolution des effectifs d'AESH depuis 4 ans (hors contrats aidés) </t>
  </si>
  <si>
    <t>12.4 - Evolution des AESH depuis 4 ans (hors contrats aidés) selon le type de mission</t>
  </si>
  <si>
    <r>
      <rPr>
        <b/>
        <sz val="8"/>
        <rFont val="Marianne"/>
      </rPr>
      <t xml:space="preserve">1. </t>
    </r>
    <r>
      <rPr>
        <sz val="8"/>
        <rFont val="Marianne"/>
      </rPr>
      <t>Le temps incomplet est un temps de travail choisi par l’administration en fonction de ses besoins,  il n'inclu</t>
    </r>
    <r>
      <rPr>
        <sz val="8"/>
        <color rgb="FF00B050"/>
        <rFont val="Marianne"/>
      </rPr>
      <t xml:space="preserve">t </t>
    </r>
    <r>
      <rPr>
        <sz val="8"/>
        <rFont val="Marianne"/>
      </rPr>
      <t xml:space="preserve">pas le temps partiel qui est un temps de travail choisi par l’agent. </t>
    </r>
  </si>
  <si>
    <t>Congé de maladie ordinaire (CMO)</t>
  </si>
  <si>
    <t>Congé long</t>
  </si>
  <si>
    <t>Accident du travail ou maladie prof. (ATMP)</t>
  </si>
  <si>
    <t>Tous congés hors maternité. paternité ou adoption</t>
  </si>
  <si>
    <t>Maternité</t>
  </si>
  <si>
    <t>Paternité ou adoption</t>
  </si>
  <si>
    <t>Tous congés</t>
  </si>
  <si>
    <t>Effectif concerné</t>
  </si>
  <si>
    <t>Sexe</t>
  </si>
  <si>
    <t>n.c.</t>
  </si>
  <si>
    <t>Âge</t>
  </si>
  <si>
    <t>De 30 à 39 ans</t>
  </si>
  <si>
    <t>De 40 à 49 ans</t>
  </si>
  <si>
    <t>Panorama statistique des personnels de l’enseignement scolaire 2025, DEPP</t>
  </si>
  <si>
    <t>n.c. : non concernés.</t>
  </si>
  <si>
    <t>Lecture : au cours de l'année scolaire 2023-2024, 43,5 % des AESH ont été absents pour raison de santé et accueil d'enfant.</t>
  </si>
  <si>
    <t>Note : la somme en ligne des proportions est supérieure au total (tous congés), les agents pouvant avoir pris des congés de types différents au cours de l'année.</t>
  </si>
  <si>
    <t>Champ : France, congés pour raison de santé et accueil d'enfant au cours de l'année scolaire 2023-2024 des AESH en activité et rémunérés au 30 novembre 2023.</t>
  </si>
  <si>
    <t>Source : DEPP, Base statistique des congés de novembre 2024.</t>
  </si>
  <si>
    <t>Lecture : au cours de l'année scolaire 2023-2024, un AESH est absent en cumulé 14,4 jours pour raison de santé et accueil d'enfant en moyenne.</t>
  </si>
  <si>
    <t>12.11 - Lieux d'intervention des AESH interrogés dans le  baromètre du bien-être au travail des personnels de l'éducation nationale 2023</t>
  </si>
  <si>
    <t>12.9 - Proportion des AESH ayant eu au moins un congé selon le sexe et l'âge (en %)</t>
  </si>
  <si>
    <t>12.10 - Durée cumulée moyenne des congés rapportée à l'ensemble des AESH selon le sexe et l'âge (en jours)</t>
  </si>
  <si>
    <t>12.12 - Satisfaction des AESH vis-à-vis de leur travail, comparée à celle des autres personnels de l'éducation nationale exerçant dans en école ou établissement scolaire, et aux Français en emploi (notes sur 10)</t>
  </si>
  <si>
    <t>12.13 - Effectifs des personnels pour le pilotage et l'accompagnement des AESH</t>
  </si>
  <si>
    <t>Inter degré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</si>
</sst>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_-* #,##0_-;\-* #,##0_-;_-* &quot;-&quot;??_-;_-@_-"/>
    <numFmt numFmtId="166" formatCode="_-* #,##0.0_-;\-* #,##0.0_-;_-* &quot;-&quot;??_-;_-@_-"/>
    <numFmt numFmtId="167" formatCode="#######0.0"/>
    <numFmt numFmtId="168" formatCode="_-* #,##0.0\ _€_-;\-* #,##0.0\ _€_-;_-* &quot;-&quot;?\ _€_-;_-@_-"/>
  </numFmts>
  <fonts count="41">
    <font>
      <sz val="11"/>
      <color theme="1"/>
      <name val="Calibri"/>
      <family val="2"/>
      <scheme val="minor"/>
    </font>
    <font>
      <sz val="11"/>
      <color theme="1"/>
      <name val="Calibri"/>
      <family val="2"/>
      <scheme val="minor"/>
    </font>
    <font>
      <sz val="9.5"/>
      <color rgb="FF000000"/>
      <name val="Albany AMT"/>
    </font>
    <font>
      <sz val="10"/>
      <name val="Arial"/>
      <family val="2"/>
    </font>
    <font>
      <sz val="8"/>
      <name val="Arial"/>
      <family val="2"/>
    </font>
    <font>
      <sz val="11"/>
      <color indexed="8"/>
      <name val="Calibri"/>
      <family val="2"/>
      <scheme val="minor"/>
    </font>
    <font>
      <sz val="10"/>
      <color theme="1"/>
      <name val="Calibri Light"/>
      <family val="2"/>
    </font>
    <font>
      <b/>
      <sz val="10"/>
      <name val="Marianne"/>
    </font>
    <font>
      <sz val="10"/>
      <name val="Marianne"/>
    </font>
    <font>
      <sz val="8"/>
      <name val="Marianne"/>
    </font>
    <font>
      <i/>
      <sz val="8"/>
      <name val="Marianne"/>
    </font>
    <font>
      <b/>
      <sz val="8"/>
      <name val="Marianne"/>
    </font>
    <font>
      <sz val="8"/>
      <color theme="1"/>
      <name val="Marianne"/>
    </font>
    <font>
      <b/>
      <sz val="8"/>
      <color theme="1"/>
      <name val="Marianne"/>
    </font>
    <font>
      <i/>
      <sz val="8"/>
      <color theme="1"/>
      <name val="Marianne"/>
    </font>
    <font>
      <sz val="8"/>
      <color indexed="8"/>
      <name val="Marianne"/>
    </font>
    <font>
      <sz val="8"/>
      <color rgb="FF7030A0"/>
      <name val="Marianne"/>
    </font>
    <font>
      <i/>
      <sz val="8"/>
      <color indexed="8"/>
      <name val="Marianne"/>
    </font>
    <font>
      <b/>
      <sz val="8"/>
      <color indexed="8"/>
      <name val="Marianne"/>
    </font>
    <font>
      <b/>
      <sz val="8"/>
      <color rgb="FF000000"/>
      <name val="Marianne"/>
    </font>
    <font>
      <sz val="8"/>
      <color rgb="FF000000"/>
      <name val="Marianne"/>
    </font>
    <font>
      <b/>
      <vertAlign val="superscript"/>
      <sz val="8"/>
      <name val="Marianne"/>
    </font>
    <font>
      <sz val="10"/>
      <color theme="1"/>
      <name val="Marianne"/>
    </font>
    <font>
      <b/>
      <sz val="10"/>
      <color indexed="10"/>
      <name val="Marianne"/>
    </font>
    <font>
      <sz val="10"/>
      <color indexed="8"/>
      <name val="Marianne"/>
    </font>
    <font>
      <b/>
      <sz val="9"/>
      <name val="Marianne"/>
    </font>
    <font>
      <sz val="11"/>
      <color rgb="FF000000"/>
      <name val="Calibri"/>
      <family val="2"/>
      <scheme val="minor"/>
    </font>
    <font>
      <b/>
      <i/>
      <sz val="8"/>
      <color rgb="FF000000"/>
      <name val="Marianne"/>
    </font>
    <font>
      <b/>
      <sz val="9"/>
      <color rgb="FF000000"/>
      <name val="Marianne"/>
    </font>
    <font>
      <sz val="10"/>
      <color theme="1"/>
      <name val="Arial"/>
      <family val="2"/>
    </font>
    <font>
      <b/>
      <sz val="10"/>
      <color theme="1"/>
      <name val="Arial"/>
      <family val="2"/>
    </font>
    <font>
      <u/>
      <sz val="11"/>
      <color theme="10"/>
      <name val="Calibri"/>
      <family val="2"/>
      <scheme val="minor"/>
    </font>
    <font>
      <u/>
      <sz val="10"/>
      <color theme="10"/>
      <name val="Arial"/>
      <family val="2"/>
    </font>
    <font>
      <sz val="8"/>
      <color rgb="FF00B050"/>
      <name val="Marianne"/>
    </font>
    <font>
      <b/>
      <sz val="10"/>
      <name val="Marianne"/>
      <family val="3"/>
    </font>
    <font>
      <sz val="10"/>
      <color theme="1"/>
      <name val="Marianne"/>
      <family val="3"/>
    </font>
    <font>
      <b/>
      <sz val="10"/>
      <color theme="1"/>
      <name val="Marianne"/>
    </font>
    <font>
      <sz val="10"/>
      <name val="Marianne"/>
      <family val="3"/>
    </font>
    <font>
      <sz val="10"/>
      <color rgb="FF000000"/>
      <name val="Marianne"/>
      <family val="3"/>
    </font>
    <font>
      <sz val="10"/>
      <name val="Calibri"/>
      <family val="2"/>
      <scheme val="minor"/>
    </font>
    <font>
      <b/>
      <sz val="10"/>
      <name val="Calibri"/>
      <family val="2"/>
      <scheme val="minor"/>
    </font>
  </fonts>
  <fills count="16">
    <fill>
      <patternFill patternType="none"/>
    </fill>
    <fill>
      <patternFill patternType="gray125"/>
    </fill>
    <fill>
      <patternFill patternType="solid">
        <fgColor rgb="FFD8DBD3"/>
        <bgColor indexed="64"/>
      </patternFill>
    </fill>
    <fill>
      <patternFill patternType="solid">
        <fgColor rgb="FFFFFFFF"/>
        <bgColor indexed="64"/>
      </patternFill>
    </fill>
    <fill>
      <patternFill patternType="solid">
        <fgColor indexed="44"/>
        <bgColor indexed="64"/>
      </patternFill>
    </fill>
    <fill>
      <patternFill patternType="solid">
        <fgColor theme="0"/>
        <bgColor indexed="64"/>
      </patternFill>
    </fill>
    <fill>
      <patternFill patternType="solid">
        <fgColor rgb="FFF5F7F1"/>
        <bgColor indexed="64"/>
      </patternFill>
    </fill>
    <fill>
      <patternFill patternType="solid">
        <fgColor theme="6" tint="0.79998168889431442"/>
        <bgColor indexed="64"/>
      </patternFill>
    </fill>
    <fill>
      <patternFill patternType="solid">
        <fgColor indexed="9"/>
        <bgColor indexed="64"/>
      </patternFill>
    </fill>
    <fill>
      <patternFill patternType="solid">
        <fgColor rgb="FFC1CFE6"/>
        <bgColor indexed="64"/>
      </patternFill>
    </fill>
    <fill>
      <patternFill patternType="solid">
        <fgColor rgb="FFDDE6F3"/>
        <bgColor indexed="64"/>
      </patternFill>
    </fill>
    <fill>
      <patternFill patternType="solid">
        <fgColor rgb="FFEEF2F9"/>
        <bgColor indexed="64"/>
      </patternFill>
    </fill>
    <fill>
      <patternFill patternType="solid">
        <fgColor rgb="FF99CCFF"/>
        <bgColor indexed="64"/>
      </patternFill>
    </fill>
    <fill>
      <patternFill patternType="solid">
        <fgColor indexed="65"/>
        <bgColor indexed="64"/>
      </patternFill>
    </fill>
    <fill>
      <patternFill patternType="solid">
        <fgColor theme="4" tint="0.39994506668294322"/>
        <bgColor indexed="64"/>
      </patternFill>
    </fill>
    <fill>
      <patternFill patternType="solid">
        <fgColor theme="4" tint="0.39997558519241921"/>
        <bgColor indexed="64"/>
      </patternFill>
    </fill>
  </fills>
  <borders count="55">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indexed="64"/>
      </right>
      <top/>
      <bottom/>
      <diagonal/>
    </border>
    <border>
      <left style="thin">
        <color indexed="64"/>
      </left>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rgb="FF002060"/>
      </top>
      <bottom style="medium">
        <color rgb="FF00206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style="medium">
        <color rgb="FF002060"/>
      </top>
      <bottom style="medium">
        <color rgb="FF002060"/>
      </bottom>
      <diagonal/>
    </border>
    <border>
      <left style="medium">
        <color theme="0"/>
      </left>
      <right/>
      <top style="medium">
        <color rgb="FF002060"/>
      </top>
      <bottom style="medium">
        <color rgb="FF00206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rgb="FF002060"/>
      </top>
      <bottom style="thick">
        <color rgb="FF002060"/>
      </bottom>
      <diagonal/>
    </border>
    <border>
      <left style="medium">
        <color theme="0"/>
      </left>
      <right style="medium">
        <color theme="0"/>
      </right>
      <top style="medium">
        <color rgb="FF002060"/>
      </top>
      <bottom style="medium">
        <color rgb="FF002060"/>
      </bottom>
      <diagonal/>
    </border>
    <border>
      <left style="medium">
        <color theme="0"/>
      </left>
      <right/>
      <top style="medium">
        <color rgb="FF002060"/>
      </top>
      <bottom style="thick">
        <color rgb="FF002060"/>
      </bottom>
      <diagonal/>
    </border>
    <border>
      <left/>
      <right/>
      <top style="medium">
        <color rgb="FF002060"/>
      </top>
      <bottom style="thick">
        <color rgb="FF002060"/>
      </bottom>
      <diagonal/>
    </border>
    <border>
      <left style="medium">
        <color theme="0"/>
      </left>
      <right style="medium">
        <color theme="0"/>
      </right>
      <top style="thin">
        <color rgb="FF002060"/>
      </top>
      <bottom style="medium">
        <color theme="0"/>
      </bottom>
      <diagonal/>
    </border>
    <border>
      <left style="medium">
        <color theme="0"/>
      </left>
      <right/>
      <top style="thin">
        <color rgb="FF002060"/>
      </top>
      <bottom style="medium">
        <color theme="0"/>
      </bottom>
      <diagonal/>
    </border>
    <border>
      <left/>
      <right/>
      <top style="thin">
        <color rgb="FF002060"/>
      </top>
      <bottom style="medium">
        <color theme="0"/>
      </bottom>
      <diagonal/>
    </border>
    <border>
      <left style="medium">
        <color theme="0"/>
      </left>
      <right style="medium">
        <color theme="0"/>
      </right>
      <top style="medium">
        <color theme="0"/>
      </top>
      <bottom style="thin">
        <color rgb="FF002060"/>
      </bottom>
      <diagonal/>
    </border>
    <border>
      <left style="medium">
        <color theme="0"/>
      </left>
      <right/>
      <top style="medium">
        <color theme="0"/>
      </top>
      <bottom style="thin">
        <color rgb="FF002060"/>
      </bottom>
      <diagonal/>
    </border>
    <border>
      <left/>
      <right/>
      <top style="medium">
        <color theme="0"/>
      </top>
      <bottom style="thin">
        <color rgb="FF002060"/>
      </bottom>
      <diagonal/>
    </border>
  </borders>
  <cellStyleXfs count="22">
    <xf numFmtId="0" fontId="0" fillId="0" borderId="0"/>
    <xf numFmtId="43" fontId="1" fillId="0" borderId="0" applyFont="0" applyFill="0" applyBorder="0" applyAlignment="0" applyProtection="0"/>
    <xf numFmtId="0" fontId="2" fillId="0" borderId="0"/>
    <xf numFmtId="0" fontId="3" fillId="0" borderId="0"/>
    <xf numFmtId="0" fontId="1" fillId="0" borderId="0"/>
    <xf numFmtId="0" fontId="3" fillId="0" borderId="0"/>
    <xf numFmtId="43" fontId="2" fillId="0" borderId="0" applyFont="0" applyFill="0" applyBorder="0" applyAlignment="0" applyProtection="0"/>
    <xf numFmtId="0" fontId="5" fillId="0" borderId="0"/>
    <xf numFmtId="0" fontId="6" fillId="0" borderId="0"/>
    <xf numFmtId="0" fontId="2" fillId="0" borderId="0"/>
    <xf numFmtId="43" fontId="3"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4" fillId="0" borderId="0" applyNumberFormat="0" applyFill="0" applyBorder="0" applyProtection="0"/>
    <xf numFmtId="43" fontId="1"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0" fontId="26" fillId="0" borderId="0"/>
    <xf numFmtId="43" fontId="26" fillId="0" borderId="0" applyFont="0" applyFill="0" applyBorder="0" applyAlignment="0" applyProtection="0"/>
    <xf numFmtId="0" fontId="31" fillId="0" borderId="0" applyNumberFormat="0" applyFill="0" applyBorder="0" applyAlignment="0" applyProtection="0"/>
    <xf numFmtId="9" fontId="1" fillId="0" borderId="0" applyFont="0" applyFill="0" applyBorder="0" applyAlignment="0" applyProtection="0"/>
  </cellStyleXfs>
  <cellXfs count="316">
    <xf numFmtId="0" fontId="0" fillId="0" borderId="0" xfId="0"/>
    <xf numFmtId="0" fontId="9" fillId="5" borderId="0" xfId="8" applyFont="1" applyFill="1" applyAlignment="1">
      <alignment horizontal="right"/>
    </xf>
    <xf numFmtId="0" fontId="9" fillId="9" borderId="40" xfId="8" applyFont="1" applyFill="1" applyBorder="1" applyAlignment="1"/>
    <xf numFmtId="0" fontId="11" fillId="9" borderId="41" xfId="8" applyFont="1" applyFill="1" applyBorder="1" applyAlignment="1">
      <alignment horizontal="right" vertical="top" wrapText="1"/>
    </xf>
    <xf numFmtId="0" fontId="11" fillId="9" borderId="46" xfId="8" applyFont="1" applyFill="1" applyBorder="1" applyAlignment="1">
      <alignment horizontal="right" vertical="top" wrapText="1"/>
    </xf>
    <xf numFmtId="0" fontId="11" fillId="9" borderId="36" xfId="8" applyFont="1" applyFill="1" applyBorder="1" applyAlignment="1">
      <alignment horizontal="right" vertical="top" wrapText="1"/>
    </xf>
    <xf numFmtId="0" fontId="9" fillId="11" borderId="37" xfId="8" applyFont="1" applyFill="1" applyBorder="1" applyAlignment="1">
      <alignment horizontal="left"/>
    </xf>
    <xf numFmtId="3" fontId="9" fillId="11" borderId="38" xfId="8" applyNumberFormat="1" applyFont="1" applyFill="1" applyBorder="1"/>
    <xf numFmtId="3" fontId="9" fillId="11" borderId="37" xfId="8" applyNumberFormat="1" applyFont="1" applyFill="1" applyBorder="1"/>
    <xf numFmtId="3" fontId="9" fillId="11" borderId="39" xfId="8" applyNumberFormat="1" applyFont="1" applyFill="1" applyBorder="1"/>
    <xf numFmtId="0" fontId="9" fillId="10" borderId="42" xfId="8" applyFont="1" applyFill="1" applyBorder="1" applyAlignment="1">
      <alignment horizontal="left"/>
    </xf>
    <xf numFmtId="3" fontId="9" fillId="10" borderId="43" xfId="8" applyNumberFormat="1" applyFont="1" applyFill="1" applyBorder="1"/>
    <xf numFmtId="3" fontId="9" fillId="10" borderId="42" xfId="8" applyNumberFormat="1" applyFont="1" applyFill="1" applyBorder="1"/>
    <xf numFmtId="3" fontId="9" fillId="10" borderId="44" xfId="8" applyNumberFormat="1" applyFont="1" applyFill="1" applyBorder="1"/>
    <xf numFmtId="0" fontId="9" fillId="11" borderId="49" xfId="8" applyFont="1" applyFill="1" applyBorder="1" applyAlignment="1">
      <alignment horizontal="left"/>
    </xf>
    <xf numFmtId="3" fontId="9" fillId="11" borderId="50" xfId="8" applyNumberFormat="1" applyFont="1" applyFill="1" applyBorder="1"/>
    <xf numFmtId="3" fontId="9" fillId="11" borderId="49" xfId="8" applyNumberFormat="1" applyFont="1" applyFill="1" applyBorder="1"/>
    <xf numFmtId="3" fontId="9" fillId="11" borderId="51" xfId="8" applyNumberFormat="1" applyFont="1" applyFill="1" applyBorder="1"/>
    <xf numFmtId="0" fontId="9" fillId="10" borderId="33" xfId="8" applyFont="1" applyFill="1" applyBorder="1" applyAlignment="1">
      <alignment horizontal="left"/>
    </xf>
    <xf numFmtId="3" fontId="9" fillId="10" borderId="34" xfId="8" applyNumberFormat="1" applyFont="1" applyFill="1" applyBorder="1"/>
    <xf numFmtId="3" fontId="9" fillId="10" borderId="33" xfId="8" applyNumberFormat="1" applyFont="1" applyFill="1" applyBorder="1"/>
    <xf numFmtId="3" fontId="9" fillId="10" borderId="35" xfId="8" applyNumberFormat="1" applyFont="1" applyFill="1" applyBorder="1"/>
    <xf numFmtId="0" fontId="9" fillId="11" borderId="52" xfId="8" applyFont="1" applyFill="1" applyBorder="1" applyAlignment="1">
      <alignment horizontal="left"/>
    </xf>
    <xf numFmtId="3" fontId="9" fillId="11" borderId="53" xfId="8" applyNumberFormat="1" applyFont="1" applyFill="1" applyBorder="1"/>
    <xf numFmtId="3" fontId="9" fillId="11" borderId="52" xfId="8" applyNumberFormat="1" applyFont="1" applyFill="1" applyBorder="1"/>
    <xf numFmtId="3" fontId="9" fillId="11" borderId="54" xfId="8" applyNumberFormat="1" applyFont="1" applyFill="1" applyBorder="1"/>
    <xf numFmtId="0" fontId="9" fillId="10" borderId="37" xfId="8" applyFont="1" applyFill="1" applyBorder="1" applyAlignment="1">
      <alignment horizontal="left"/>
    </xf>
    <xf numFmtId="3" fontId="9" fillId="10" borderId="38" xfId="8" applyNumberFormat="1" applyFont="1" applyFill="1" applyBorder="1"/>
    <xf numFmtId="3" fontId="9" fillId="10" borderId="37" xfId="8" applyNumberFormat="1" applyFont="1" applyFill="1" applyBorder="1"/>
    <xf numFmtId="3" fontId="9" fillId="10" borderId="39" xfId="8" applyNumberFormat="1" applyFont="1" applyFill="1" applyBorder="1"/>
    <xf numFmtId="0" fontId="9" fillId="11" borderId="33" xfId="8" applyFont="1" applyFill="1" applyBorder="1" applyAlignment="1">
      <alignment horizontal="left"/>
    </xf>
    <xf numFmtId="3" fontId="9" fillId="11" borderId="34" xfId="8" applyNumberFormat="1" applyFont="1" applyFill="1" applyBorder="1"/>
    <xf numFmtId="3" fontId="9" fillId="11" borderId="33" xfId="8" applyNumberFormat="1" applyFont="1" applyFill="1" applyBorder="1"/>
    <xf numFmtId="3" fontId="9" fillId="11" borderId="35" xfId="8" applyNumberFormat="1" applyFont="1" applyFill="1" applyBorder="1"/>
    <xf numFmtId="0" fontId="10" fillId="10" borderId="42" xfId="8" applyFont="1" applyFill="1" applyBorder="1" applyAlignment="1">
      <alignment horizontal="left"/>
    </xf>
    <xf numFmtId="4" fontId="10" fillId="10" borderId="43" xfId="8" applyNumberFormat="1" applyFont="1" applyFill="1" applyBorder="1"/>
    <xf numFmtId="4" fontId="10" fillId="10" borderId="42" xfId="8" applyNumberFormat="1" applyFont="1" applyFill="1" applyBorder="1"/>
    <xf numFmtId="4" fontId="10" fillId="10" borderId="44" xfId="8" applyNumberFormat="1" applyFont="1" applyFill="1" applyBorder="1"/>
    <xf numFmtId="0" fontId="11" fillId="10" borderId="45" xfId="8" applyFont="1" applyFill="1" applyBorder="1" applyAlignment="1">
      <alignment horizontal="left"/>
    </xf>
    <xf numFmtId="3" fontId="11" fillId="10" borderId="47" xfId="8" applyNumberFormat="1" applyFont="1" applyFill="1" applyBorder="1"/>
    <xf numFmtId="3" fontId="11" fillId="10" borderId="45" xfId="8" applyNumberFormat="1" applyFont="1" applyFill="1" applyBorder="1"/>
    <xf numFmtId="3" fontId="11" fillId="10" borderId="48" xfId="8" applyNumberFormat="1" applyFont="1" applyFill="1" applyBorder="1"/>
    <xf numFmtId="0" fontId="9" fillId="8" borderId="0" xfId="8" applyFont="1" applyFill="1" applyBorder="1"/>
    <xf numFmtId="0" fontId="9" fillId="5" borderId="0" xfId="8" applyFont="1" applyFill="1" applyBorder="1" applyAlignment="1"/>
    <xf numFmtId="0" fontId="9" fillId="5" borderId="0" xfId="8" applyFont="1" applyFill="1" applyAlignment="1"/>
    <xf numFmtId="0" fontId="9" fillId="5" borderId="0" xfId="14" applyFont="1" applyFill="1" applyBorder="1" applyAlignment="1"/>
    <xf numFmtId="0" fontId="9" fillId="5" borderId="0" xfId="14" applyFont="1" applyFill="1" applyBorder="1" applyAlignment="1">
      <alignment wrapText="1"/>
    </xf>
    <xf numFmtId="0" fontId="9" fillId="5" borderId="0" xfId="3" applyFont="1" applyFill="1"/>
    <xf numFmtId="0" fontId="9" fillId="4" borderId="7" xfId="3" applyFont="1" applyFill="1" applyBorder="1" applyAlignment="1">
      <alignment horizontal="left" wrapText="1"/>
    </xf>
    <xf numFmtId="0" fontId="9" fillId="4" borderId="5" xfId="3" applyFont="1" applyFill="1" applyBorder="1" applyAlignment="1">
      <alignment horizontal="left" wrapText="1"/>
    </xf>
    <xf numFmtId="0" fontId="11" fillId="4" borderId="3" xfId="3" applyFont="1" applyFill="1" applyBorder="1" applyAlignment="1">
      <alignment horizontal="left" wrapText="1"/>
    </xf>
    <xf numFmtId="0" fontId="9" fillId="4" borderId="4" xfId="3" applyFont="1" applyFill="1" applyBorder="1" applyAlignment="1">
      <alignment horizontal="left" wrapText="1"/>
    </xf>
    <xf numFmtId="0" fontId="11" fillId="4" borderId="4" xfId="3" applyFont="1" applyFill="1" applyBorder="1" applyAlignment="1">
      <alignment horizontal="left" wrapText="1"/>
    </xf>
    <xf numFmtId="0" fontId="11" fillId="4" borderId="8" xfId="3" applyFont="1" applyFill="1" applyBorder="1" applyAlignment="1">
      <alignment horizontal="left" wrapText="1"/>
    </xf>
    <xf numFmtId="0" fontId="11" fillId="4" borderId="2" xfId="3" applyFont="1" applyFill="1" applyBorder="1" applyAlignment="1">
      <alignment horizontal="left" wrapText="1"/>
    </xf>
    <xf numFmtId="0" fontId="11" fillId="4" borderId="21" xfId="3" applyFont="1" applyFill="1" applyBorder="1" applyAlignment="1">
      <alignment vertical="center" wrapText="1"/>
    </xf>
    <xf numFmtId="0" fontId="9" fillId="4" borderId="25" xfId="3" applyFont="1" applyFill="1" applyBorder="1" applyAlignment="1">
      <alignment wrapText="1"/>
    </xf>
    <xf numFmtId="0" fontId="11" fillId="4" borderId="26" xfId="3" applyFont="1" applyFill="1" applyBorder="1" applyAlignment="1">
      <alignment horizontal="left" vertical="center"/>
    </xf>
    <xf numFmtId="0" fontId="11" fillId="4" borderId="9" xfId="3" applyFont="1" applyFill="1" applyBorder="1" applyAlignment="1">
      <alignment vertical="top" wrapText="1"/>
    </xf>
    <xf numFmtId="0" fontId="9" fillId="5" borderId="0" xfId="8" applyFont="1" applyFill="1" applyAlignment="1">
      <alignment horizontal="right" vertical="center"/>
    </xf>
    <xf numFmtId="0" fontId="11" fillId="5" borderId="0" xfId="3" applyFont="1" applyFill="1"/>
    <xf numFmtId="0" fontId="11" fillId="8" borderId="0" xfId="8" applyFont="1" applyFill="1" applyBorder="1"/>
    <xf numFmtId="43" fontId="9" fillId="8" borderId="0" xfId="12" applyFont="1" applyFill="1" applyBorder="1"/>
    <xf numFmtId="0" fontId="15" fillId="0" borderId="0" xfId="7" applyFont="1"/>
    <xf numFmtId="0" fontId="9" fillId="0" borderId="0" xfId="5" applyFont="1" applyFill="1"/>
    <xf numFmtId="0" fontId="20" fillId="2" borderId="0" xfId="9" applyFont="1" applyFill="1" applyBorder="1" applyAlignment="1">
      <alignment horizontal="left"/>
    </xf>
    <xf numFmtId="0" fontId="19" fillId="6" borderId="12" xfId="9" applyFont="1" applyFill="1" applyBorder="1" applyAlignment="1">
      <alignment vertical="center"/>
    </xf>
    <xf numFmtId="0" fontId="19" fillId="6" borderId="12" xfId="9" applyFont="1" applyFill="1" applyBorder="1" applyAlignment="1">
      <alignment horizontal="center" wrapText="1"/>
    </xf>
    <xf numFmtId="0" fontId="19" fillId="6" borderId="12" xfId="9" applyFont="1" applyFill="1" applyBorder="1" applyAlignment="1">
      <alignment horizontal="center"/>
    </xf>
    <xf numFmtId="0" fontId="19" fillId="6" borderId="12" xfId="9" applyFont="1" applyFill="1" applyBorder="1" applyAlignment="1">
      <alignment vertical="top"/>
    </xf>
    <xf numFmtId="0" fontId="19" fillId="6" borderId="12" xfId="9" applyFont="1" applyFill="1" applyBorder="1" applyAlignment="1">
      <alignment horizontal="left" vertical="top"/>
    </xf>
    <xf numFmtId="167" fontId="20" fillId="3" borderId="12" xfId="9" applyNumberFormat="1" applyFont="1" applyFill="1" applyBorder="1" applyAlignment="1">
      <alignment horizontal="right"/>
    </xf>
    <xf numFmtId="0" fontId="19" fillId="6" borderId="12" xfId="9" applyFont="1" applyFill="1" applyBorder="1" applyAlignment="1">
      <alignment horizontal="left" vertical="top" wrapText="1"/>
    </xf>
    <xf numFmtId="0" fontId="12" fillId="5" borderId="0" xfId="0" applyFont="1" applyFill="1"/>
    <xf numFmtId="0" fontId="13" fillId="5" borderId="8" xfId="0" applyFont="1" applyFill="1" applyBorder="1" applyAlignment="1">
      <alignment horizontal="center"/>
    </xf>
    <xf numFmtId="0" fontId="12" fillId="5" borderId="8" xfId="0" applyFont="1" applyFill="1" applyBorder="1"/>
    <xf numFmtId="165" fontId="12" fillId="5" borderId="8" xfId="1" applyNumberFormat="1" applyFont="1" applyFill="1" applyBorder="1"/>
    <xf numFmtId="0" fontId="12" fillId="5" borderId="0" xfId="0" applyFont="1" applyFill="1" applyBorder="1"/>
    <xf numFmtId="0" fontId="14" fillId="5" borderId="8" xfId="0" applyFont="1" applyFill="1" applyBorder="1" applyAlignment="1">
      <alignment horizontal="left" indent="1"/>
    </xf>
    <xf numFmtId="165" fontId="14" fillId="5" borderId="8" xfId="1" applyNumberFormat="1" applyFont="1" applyFill="1" applyBorder="1"/>
    <xf numFmtId="0" fontId="9" fillId="5" borderId="1" xfId="3" applyFont="1" applyFill="1" applyBorder="1" applyAlignment="1">
      <alignment vertical="top" wrapText="1"/>
    </xf>
    <xf numFmtId="0" fontId="9" fillId="5" borderId="0" xfId="3" applyFont="1" applyFill="1" applyBorder="1" applyAlignment="1">
      <alignment vertical="top" wrapText="1"/>
    </xf>
    <xf numFmtId="0" fontId="9" fillId="5" borderId="0" xfId="0" applyFont="1" applyFill="1"/>
    <xf numFmtId="0" fontId="7" fillId="5" borderId="0" xfId="3" applyFont="1" applyFill="1"/>
    <xf numFmtId="0" fontId="22" fillId="5" borderId="0" xfId="0" applyFont="1" applyFill="1"/>
    <xf numFmtId="0" fontId="7" fillId="8" borderId="0" xfId="8" applyFont="1" applyFill="1" applyBorder="1" applyAlignment="1"/>
    <xf numFmtId="0" fontId="23" fillId="8" borderId="0" xfId="8" applyFont="1" applyFill="1" applyBorder="1"/>
    <xf numFmtId="0" fontId="24" fillId="5" borderId="0" xfId="7" applyFont="1" applyFill="1"/>
    <xf numFmtId="0" fontId="15" fillId="5" borderId="0" xfId="7" applyFont="1" applyFill="1"/>
    <xf numFmtId="0" fontId="15" fillId="5" borderId="8" xfId="7" applyFont="1" applyFill="1" applyBorder="1"/>
    <xf numFmtId="165" fontId="15" fillId="5" borderId="8" xfId="1" applyNumberFormat="1" applyFont="1" applyFill="1" applyBorder="1"/>
    <xf numFmtId="165" fontId="9" fillId="5" borderId="8" xfId="1" applyNumberFormat="1" applyFont="1" applyFill="1" applyBorder="1"/>
    <xf numFmtId="0" fontId="18" fillId="5" borderId="8" xfId="7" applyFont="1" applyFill="1" applyBorder="1"/>
    <xf numFmtId="165" fontId="18" fillId="5" borderId="8" xfId="1" applyNumberFormat="1" applyFont="1" applyFill="1" applyBorder="1"/>
    <xf numFmtId="165" fontId="11" fillId="5" borderId="8" xfId="1" applyNumberFormat="1" applyFont="1" applyFill="1" applyBorder="1"/>
    <xf numFmtId="0" fontId="11" fillId="4" borderId="6" xfId="3" applyFont="1" applyFill="1" applyBorder="1" applyAlignment="1">
      <alignment horizontal="center" vertical="center" wrapText="1"/>
    </xf>
    <xf numFmtId="1" fontId="11" fillId="4" borderId="6" xfId="3" applyNumberFormat="1" applyFont="1" applyFill="1" applyBorder="1" applyAlignment="1">
      <alignment horizontal="center" vertical="center" wrapText="1"/>
    </xf>
    <xf numFmtId="0" fontId="10" fillId="5" borderId="4" xfId="7" applyFont="1" applyFill="1" applyBorder="1" applyAlignment="1">
      <alignment horizontal="left" vertical="center" indent="1"/>
    </xf>
    <xf numFmtId="165" fontId="10" fillId="5" borderId="4" xfId="1" applyNumberFormat="1" applyFont="1" applyFill="1" applyBorder="1" applyAlignment="1">
      <alignment horizontal="right" vertical="center"/>
    </xf>
    <xf numFmtId="0" fontId="10" fillId="5" borderId="2" xfId="7" applyFont="1" applyFill="1" applyBorder="1" applyAlignment="1">
      <alignment horizontal="left" vertical="center" indent="1"/>
    </xf>
    <xf numFmtId="166" fontId="10" fillId="5" borderId="2" xfId="1" applyNumberFormat="1" applyFont="1" applyFill="1" applyBorder="1" applyAlignment="1">
      <alignment horizontal="left" vertical="center" indent="1"/>
    </xf>
    <xf numFmtId="0" fontId="17" fillId="5" borderId="4" xfId="7" applyFont="1" applyFill="1" applyBorder="1" applyAlignment="1">
      <alignment horizontal="left" indent="1"/>
    </xf>
    <xf numFmtId="166" fontId="17" fillId="5" borderId="4" xfId="1" applyNumberFormat="1" applyFont="1" applyFill="1" applyBorder="1" applyAlignment="1">
      <alignment horizontal="left" vertical="center" indent="1"/>
    </xf>
    <xf numFmtId="0" fontId="17" fillId="5" borderId="2" xfId="7" applyFont="1" applyFill="1" applyBorder="1" applyAlignment="1">
      <alignment horizontal="left" indent="1"/>
    </xf>
    <xf numFmtId="166" fontId="17" fillId="5" borderId="2" xfId="1" applyNumberFormat="1" applyFont="1" applyFill="1" applyBorder="1" applyAlignment="1">
      <alignment horizontal="left" vertical="center" indent="1"/>
    </xf>
    <xf numFmtId="0" fontId="18" fillId="5" borderId="6" xfId="7" applyFont="1" applyFill="1" applyBorder="1" applyAlignment="1">
      <alignment vertical="center"/>
    </xf>
    <xf numFmtId="165" fontId="18" fillId="5" borderId="6" xfId="1" applyNumberFormat="1" applyFont="1" applyFill="1" applyBorder="1" applyAlignment="1">
      <alignment horizontal="right" vertical="center"/>
    </xf>
    <xf numFmtId="0" fontId="18" fillId="5" borderId="8" xfId="7" applyFont="1" applyFill="1" applyBorder="1" applyAlignment="1">
      <alignment vertical="center" wrapText="1"/>
    </xf>
    <xf numFmtId="165" fontId="18" fillId="5" borderId="8" xfId="1" applyNumberFormat="1" applyFont="1" applyFill="1" applyBorder="1" applyAlignment="1">
      <alignment vertical="center"/>
    </xf>
    <xf numFmtId="0" fontId="18" fillId="5" borderId="6" xfId="7" applyFont="1" applyFill="1" applyBorder="1"/>
    <xf numFmtId="0" fontId="15" fillId="5" borderId="6" xfId="7" applyFont="1" applyFill="1" applyBorder="1" applyAlignment="1">
      <alignment horizontal="left"/>
    </xf>
    <xf numFmtId="165" fontId="12" fillId="5" borderId="6" xfId="11" applyNumberFormat="1" applyFont="1" applyFill="1" applyBorder="1"/>
    <xf numFmtId="0" fontId="15" fillId="5" borderId="4" xfId="7" applyFont="1" applyFill="1" applyBorder="1" applyAlignment="1">
      <alignment horizontal="left"/>
    </xf>
    <xf numFmtId="165" fontId="12" fillId="5" borderId="4" xfId="11" applyNumberFormat="1" applyFont="1" applyFill="1" applyBorder="1"/>
    <xf numFmtId="0" fontId="18" fillId="5" borderId="4" xfId="7" applyFont="1" applyFill="1" applyBorder="1" applyAlignment="1">
      <alignment horizontal="left"/>
    </xf>
    <xf numFmtId="165" fontId="18" fillId="5" borderId="4" xfId="11" applyNumberFormat="1" applyFont="1" applyFill="1" applyBorder="1"/>
    <xf numFmtId="165" fontId="18" fillId="7" borderId="2" xfId="11" applyNumberFormat="1" applyFont="1" applyFill="1" applyBorder="1"/>
    <xf numFmtId="0" fontId="18" fillId="5" borderId="6" xfId="7" applyFont="1" applyFill="1" applyBorder="1" applyAlignment="1">
      <alignment horizontal="center"/>
    </xf>
    <xf numFmtId="0" fontId="12" fillId="5" borderId="0" xfId="0" applyFont="1" applyFill="1" applyAlignment="1"/>
    <xf numFmtId="165" fontId="12" fillId="5" borderId="0" xfId="0" applyNumberFormat="1" applyFont="1" applyFill="1"/>
    <xf numFmtId="0" fontId="9" fillId="5" borderId="8" xfId="7" applyFont="1" applyFill="1" applyBorder="1" applyAlignment="1">
      <alignment horizontal="center" wrapText="1"/>
    </xf>
    <xf numFmtId="0" fontId="9" fillId="5" borderId="8" xfId="7" applyFont="1" applyFill="1" applyBorder="1"/>
    <xf numFmtId="166" fontId="9" fillId="5" borderId="8" xfId="1" applyNumberFormat="1" applyFont="1" applyFill="1" applyBorder="1"/>
    <xf numFmtId="0" fontId="16" fillId="5" borderId="0" xfId="7" applyFont="1" applyFill="1"/>
    <xf numFmtId="0" fontId="8" fillId="5" borderId="0" xfId="7" applyFont="1" applyFill="1"/>
    <xf numFmtId="0" fontId="9" fillId="5" borderId="0" xfId="7" applyFont="1" applyFill="1"/>
    <xf numFmtId="166" fontId="11" fillId="5" borderId="8" xfId="1" applyNumberFormat="1" applyFont="1" applyFill="1" applyBorder="1"/>
    <xf numFmtId="0" fontId="9" fillId="5" borderId="6" xfId="7" applyFont="1" applyFill="1" applyBorder="1"/>
    <xf numFmtId="165" fontId="9" fillId="5" borderId="6" xfId="1" applyNumberFormat="1" applyFont="1" applyFill="1" applyBorder="1"/>
    <xf numFmtId="166" fontId="9" fillId="5" borderId="6" xfId="1" applyNumberFormat="1" applyFont="1" applyFill="1" applyBorder="1"/>
    <xf numFmtId="0" fontId="10" fillId="5" borderId="2" xfId="7" applyFont="1" applyFill="1" applyBorder="1" applyAlignment="1">
      <alignment horizontal="left" indent="1"/>
    </xf>
    <xf numFmtId="165" fontId="10" fillId="5" borderId="2" xfId="1" applyNumberFormat="1" applyFont="1" applyFill="1" applyBorder="1"/>
    <xf numFmtId="166" fontId="10" fillId="5" borderId="2" xfId="1" applyNumberFormat="1" applyFont="1" applyFill="1" applyBorder="1"/>
    <xf numFmtId="0" fontId="11" fillId="5" borderId="8" xfId="7" applyFont="1" applyFill="1" applyBorder="1" applyAlignment="1">
      <alignment horizontal="left"/>
    </xf>
    <xf numFmtId="0" fontId="12" fillId="5" borderId="30" xfId="0" applyFont="1" applyFill="1" applyBorder="1"/>
    <xf numFmtId="165" fontId="12" fillId="5" borderId="30" xfId="1" applyNumberFormat="1" applyFont="1" applyFill="1" applyBorder="1"/>
    <xf numFmtId="0" fontId="12" fillId="5" borderId="31" xfId="0" applyFont="1" applyFill="1" applyBorder="1"/>
    <xf numFmtId="165" fontId="12" fillId="5" borderId="31" xfId="1" applyNumberFormat="1" applyFont="1" applyFill="1" applyBorder="1"/>
    <xf numFmtId="0" fontId="12" fillId="5" borderId="32" xfId="0" applyFont="1" applyFill="1" applyBorder="1"/>
    <xf numFmtId="165" fontId="12" fillId="5" borderId="32" xfId="1" applyNumberFormat="1" applyFont="1" applyFill="1" applyBorder="1"/>
    <xf numFmtId="0" fontId="12" fillId="5" borderId="0" xfId="0" applyFont="1" applyFill="1" applyAlignment="1">
      <alignment horizontal="right"/>
    </xf>
    <xf numFmtId="0" fontId="12" fillId="5" borderId="6" xfId="0" applyFont="1" applyFill="1" applyBorder="1" applyAlignment="1">
      <alignment vertical="center"/>
    </xf>
    <xf numFmtId="0" fontId="12" fillId="5" borderId="4" xfId="0" applyFont="1" applyFill="1" applyBorder="1" applyAlignment="1">
      <alignment vertical="center"/>
    </xf>
    <xf numFmtId="0" fontId="12" fillId="5" borderId="2" xfId="0" applyFont="1" applyFill="1" applyBorder="1" applyAlignment="1">
      <alignment vertical="center"/>
    </xf>
    <xf numFmtId="0" fontId="13" fillId="5" borderId="6" xfId="0" applyFont="1" applyFill="1" applyBorder="1" applyAlignment="1">
      <alignment vertical="center"/>
    </xf>
    <xf numFmtId="0" fontId="12" fillId="5" borderId="0" xfId="0" applyFont="1" applyFill="1" applyAlignment="1">
      <alignment vertical="center"/>
    </xf>
    <xf numFmtId="0" fontId="12" fillId="5" borderId="6" xfId="0" applyFont="1" applyFill="1" applyBorder="1" applyAlignment="1">
      <alignment horizontal="center" vertical="center" wrapText="1"/>
    </xf>
    <xf numFmtId="0" fontId="12" fillId="5" borderId="8" xfId="0" applyFont="1" applyFill="1" applyBorder="1" applyAlignment="1">
      <alignment horizontal="center" vertical="center" wrapText="1"/>
    </xf>
    <xf numFmtId="164" fontId="12" fillId="5" borderId="30" xfId="1" applyNumberFormat="1" applyFont="1" applyFill="1" applyBorder="1"/>
    <xf numFmtId="164" fontId="12" fillId="5" borderId="31" xfId="1" applyNumberFormat="1" applyFont="1" applyFill="1" applyBorder="1"/>
    <xf numFmtId="164" fontId="12" fillId="5" borderId="32" xfId="1" applyNumberFormat="1" applyFont="1" applyFill="1" applyBorder="1"/>
    <xf numFmtId="0" fontId="11" fillId="4" borderId="9" xfId="3" applyFont="1" applyFill="1" applyBorder="1" applyAlignment="1">
      <alignment horizontal="center" wrapText="1"/>
    </xf>
    <xf numFmtId="0" fontId="9" fillId="4" borderId="6" xfId="3" applyFont="1" applyFill="1" applyBorder="1" applyAlignment="1">
      <alignment horizontal="left" wrapText="1"/>
    </xf>
    <xf numFmtId="0" fontId="7" fillId="5" borderId="0" xfId="7" applyFont="1" applyFill="1"/>
    <xf numFmtId="165" fontId="12" fillId="0" borderId="0" xfId="11" applyNumberFormat="1" applyFont="1"/>
    <xf numFmtId="0" fontId="11" fillId="4" borderId="6" xfId="3" applyFont="1" applyFill="1" applyBorder="1" applyAlignment="1">
      <alignment horizontal="center" wrapText="1"/>
    </xf>
    <xf numFmtId="1" fontId="11" fillId="4" borderId="6" xfId="3" applyNumberFormat="1" applyFont="1" applyFill="1" applyBorder="1" applyAlignment="1">
      <alignment horizontal="center" wrapText="1"/>
    </xf>
    <xf numFmtId="0" fontId="9" fillId="0" borderId="1" xfId="3" applyFont="1" applyFill="1" applyBorder="1" applyAlignment="1">
      <alignment vertical="top" wrapText="1"/>
    </xf>
    <xf numFmtId="9" fontId="9" fillId="0" borderId="1" xfId="16" applyFont="1" applyFill="1" applyBorder="1" applyAlignment="1">
      <alignment vertical="top" wrapText="1"/>
    </xf>
    <xf numFmtId="0" fontId="20" fillId="2" borderId="0" xfId="9" applyFont="1" applyFill="1" applyBorder="1" applyAlignment="1">
      <alignment horizontal="right"/>
    </xf>
    <xf numFmtId="165" fontId="20" fillId="3" borderId="12" xfId="17" applyNumberFormat="1" applyFont="1" applyFill="1" applyBorder="1" applyAlignment="1">
      <alignment horizontal="right"/>
    </xf>
    <xf numFmtId="164" fontId="20" fillId="2" borderId="0" xfId="9" applyNumberFormat="1" applyFont="1" applyFill="1" applyBorder="1" applyAlignment="1">
      <alignment horizontal="left"/>
    </xf>
    <xf numFmtId="165" fontId="20" fillId="2" borderId="0" xfId="17" applyNumberFormat="1" applyFont="1" applyFill="1" applyBorder="1" applyAlignment="1">
      <alignment horizontal="left"/>
    </xf>
    <xf numFmtId="165" fontId="20" fillId="2" borderId="0" xfId="9" applyNumberFormat="1" applyFont="1" applyFill="1" applyBorder="1" applyAlignment="1">
      <alignment horizontal="left"/>
    </xf>
    <xf numFmtId="0" fontId="25" fillId="5" borderId="0" xfId="3" applyFont="1" applyFill="1"/>
    <xf numFmtId="0" fontId="20" fillId="0" borderId="0" xfId="18" applyFont="1" applyAlignment="1">
      <alignment horizontal="right"/>
    </xf>
    <xf numFmtId="0" fontId="20" fillId="0" borderId="0" xfId="18" applyFont="1"/>
    <xf numFmtId="0" fontId="20" fillId="0" borderId="8" xfId="18" applyFont="1" applyBorder="1" applyAlignment="1">
      <alignment horizontal="center"/>
    </xf>
    <xf numFmtId="0" fontId="20" fillId="0" borderId="8" xfId="18" applyFont="1" applyBorder="1" applyAlignment="1">
      <alignment wrapText="1"/>
    </xf>
    <xf numFmtId="0" fontId="20" fillId="0" borderId="8" xfId="18" applyFont="1" applyBorder="1"/>
    <xf numFmtId="165" fontId="15" fillId="0" borderId="8" xfId="19" applyNumberFormat="1" applyFont="1" applyBorder="1"/>
    <xf numFmtId="0" fontId="15" fillId="0" borderId="0" xfId="18" applyFont="1"/>
    <xf numFmtId="164" fontId="20" fillId="0" borderId="6" xfId="18" applyNumberFormat="1" applyFont="1" applyBorder="1"/>
    <xf numFmtId="164" fontId="20" fillId="0" borderId="4" xfId="18" applyNumberFormat="1" applyFont="1" applyBorder="1"/>
    <xf numFmtId="165" fontId="15" fillId="0" borderId="2" xfId="19" applyNumberFormat="1" applyFont="1" applyBorder="1"/>
    <xf numFmtId="164" fontId="10" fillId="0" borderId="4" xfId="18" applyNumberFormat="1" applyFont="1" applyBorder="1"/>
    <xf numFmtId="164" fontId="10" fillId="0" borderId="2" xfId="18" applyNumberFormat="1" applyFont="1" applyBorder="1"/>
    <xf numFmtId="164" fontId="19" fillId="0" borderId="8" xfId="18" applyNumberFormat="1" applyFont="1" applyBorder="1"/>
    <xf numFmtId="164" fontId="27" fillId="0" borderId="6" xfId="18" applyNumberFormat="1" applyFont="1" applyBorder="1"/>
    <xf numFmtId="0" fontId="15" fillId="0" borderId="0" xfId="7" applyFont="1" applyAlignment="1">
      <alignment wrapText="1"/>
    </xf>
    <xf numFmtId="0" fontId="15" fillId="0" borderId="0" xfId="7" applyFont="1" applyBorder="1"/>
    <xf numFmtId="3" fontId="11" fillId="4" borderId="8" xfId="3" applyNumberFormat="1" applyFont="1" applyFill="1" applyBorder="1"/>
    <xf numFmtId="3" fontId="11" fillId="4" borderId="8" xfId="3" applyNumberFormat="1" applyFont="1" applyFill="1" applyBorder="1" applyAlignment="1">
      <alignment horizontal="center" wrapText="1"/>
    </xf>
    <xf numFmtId="0" fontId="11" fillId="4" borderId="8" xfId="3" applyFont="1" applyFill="1" applyBorder="1" applyAlignment="1">
      <alignment horizontal="center" wrapText="1"/>
    </xf>
    <xf numFmtId="165" fontId="12" fillId="0" borderId="6" xfId="10" applyNumberFormat="1" applyFont="1" applyBorder="1" applyAlignment="1">
      <alignment vertical="top" wrapText="1"/>
    </xf>
    <xf numFmtId="165" fontId="12" fillId="0" borderId="6" xfId="10" applyNumberFormat="1" applyFont="1" applyFill="1" applyBorder="1" applyAlignment="1">
      <alignment vertical="top" wrapText="1"/>
    </xf>
    <xf numFmtId="166" fontId="12" fillId="0" borderId="6" xfId="10" applyNumberFormat="1" applyFont="1" applyFill="1" applyBorder="1" applyAlignment="1">
      <alignment vertical="top" wrapText="1"/>
    </xf>
    <xf numFmtId="0" fontId="9" fillId="0" borderId="7" xfId="3" applyFont="1" applyFill="1" applyBorder="1" applyAlignment="1">
      <alignment horizontal="right" wrapText="1"/>
    </xf>
    <xf numFmtId="165" fontId="12" fillId="0" borderId="4" xfId="10" applyNumberFormat="1" applyFont="1" applyBorder="1" applyAlignment="1">
      <alignment vertical="top" wrapText="1"/>
    </xf>
    <xf numFmtId="165" fontId="12" fillId="0" borderId="4" xfId="10" applyNumberFormat="1" applyFont="1" applyFill="1" applyBorder="1" applyAlignment="1">
      <alignment vertical="top" wrapText="1"/>
    </xf>
    <xf numFmtId="166" fontId="12" fillId="0" borderId="4" xfId="10" applyNumberFormat="1" applyFont="1" applyFill="1" applyBorder="1" applyAlignment="1">
      <alignment vertical="top" wrapText="1"/>
    </xf>
    <xf numFmtId="0" fontId="9" fillId="0" borderId="5" xfId="3" applyFont="1" applyFill="1" applyBorder="1" applyAlignment="1">
      <alignment horizontal="right" wrapText="1"/>
    </xf>
    <xf numFmtId="165" fontId="11" fillId="0" borderId="13" xfId="10" applyNumberFormat="1" applyFont="1" applyBorder="1"/>
    <xf numFmtId="165" fontId="11" fillId="0" borderId="13" xfId="10" applyNumberFormat="1" applyFont="1" applyFill="1" applyBorder="1"/>
    <xf numFmtId="166" fontId="11" fillId="0" borderId="13" xfId="10" applyNumberFormat="1" applyFont="1" applyFill="1" applyBorder="1"/>
    <xf numFmtId="0" fontId="11" fillId="0" borderId="3" xfId="3" applyFont="1" applyFill="1" applyBorder="1" applyAlignment="1">
      <alignment horizontal="right" wrapText="1"/>
    </xf>
    <xf numFmtId="165" fontId="12" fillId="0" borderId="14" xfId="10" applyNumberFormat="1" applyFont="1" applyBorder="1" applyAlignment="1">
      <alignment vertical="top" wrapText="1"/>
    </xf>
    <xf numFmtId="165" fontId="12" fillId="0" borderId="14" xfId="10" applyNumberFormat="1" applyFont="1" applyFill="1" applyBorder="1" applyAlignment="1">
      <alignment vertical="top" wrapText="1"/>
    </xf>
    <xf numFmtId="166" fontId="12" fillId="0" borderId="14" xfId="10" applyNumberFormat="1" applyFont="1" applyFill="1" applyBorder="1" applyAlignment="1">
      <alignment vertical="top" wrapText="1"/>
    </xf>
    <xf numFmtId="0" fontId="9" fillId="0" borderId="6" xfId="3" applyFont="1" applyFill="1" applyBorder="1" applyAlignment="1">
      <alignment horizontal="right" wrapText="1"/>
    </xf>
    <xf numFmtId="0" fontId="9" fillId="0" borderId="4" xfId="3" applyFont="1" applyFill="1" applyBorder="1" applyAlignment="1">
      <alignment horizontal="right" wrapText="1"/>
    </xf>
    <xf numFmtId="0" fontId="11" fillId="0" borderId="4" xfId="3" applyFont="1" applyFill="1" applyBorder="1" applyAlignment="1">
      <alignment horizontal="right" wrapText="1"/>
    </xf>
    <xf numFmtId="165" fontId="13" fillId="0" borderId="15" xfId="10" applyNumberFormat="1" applyFont="1" applyBorder="1" applyAlignment="1">
      <alignment vertical="top" wrapText="1"/>
    </xf>
    <xf numFmtId="165" fontId="13" fillId="0" borderId="15" xfId="10" applyNumberFormat="1" applyFont="1" applyFill="1" applyBorder="1" applyAlignment="1">
      <alignment vertical="top" wrapText="1"/>
    </xf>
    <xf numFmtId="165" fontId="13" fillId="0" borderId="16" xfId="10" applyNumberFormat="1" applyFont="1" applyFill="1" applyBorder="1" applyAlignment="1">
      <alignment vertical="top" wrapText="1"/>
    </xf>
    <xf numFmtId="166" fontId="13" fillId="0" borderId="17" xfId="10" applyNumberFormat="1" applyFont="1" applyFill="1" applyBorder="1" applyAlignment="1">
      <alignment vertical="top" wrapText="1"/>
    </xf>
    <xf numFmtId="0" fontId="11" fillId="0" borderId="8" xfId="3" applyFont="1" applyFill="1" applyBorder="1" applyAlignment="1">
      <alignment horizontal="right" wrapText="1"/>
    </xf>
    <xf numFmtId="0" fontId="18" fillId="0" borderId="0" xfId="7" applyFont="1"/>
    <xf numFmtId="0" fontId="11" fillId="0" borderId="2" xfId="3" applyFont="1" applyFill="1" applyBorder="1" applyAlignment="1">
      <alignment horizontal="right" wrapText="1"/>
    </xf>
    <xf numFmtId="165" fontId="13" fillId="0" borderId="18" xfId="10" applyNumberFormat="1" applyFont="1" applyBorder="1" applyAlignment="1">
      <alignment vertical="top" wrapText="1"/>
    </xf>
    <xf numFmtId="165" fontId="13" fillId="0" borderId="18" xfId="10" applyNumberFormat="1" applyFont="1" applyFill="1" applyBorder="1" applyAlignment="1">
      <alignment vertical="top" wrapText="1"/>
    </xf>
    <xf numFmtId="165" fontId="13" fillId="0" borderId="19" xfId="10" applyNumberFormat="1" applyFont="1" applyFill="1" applyBorder="1" applyAlignment="1">
      <alignment vertical="top" wrapText="1"/>
    </xf>
    <xf numFmtId="166" fontId="13" fillId="0" borderId="20" xfId="10" applyNumberFormat="1" applyFont="1" applyFill="1" applyBorder="1" applyAlignment="1">
      <alignment vertical="top" wrapText="1"/>
    </xf>
    <xf numFmtId="165" fontId="13" fillId="0" borderId="22" xfId="10" applyNumberFormat="1" applyFont="1" applyBorder="1" applyAlignment="1">
      <alignment vertical="top" wrapText="1"/>
    </xf>
    <xf numFmtId="165" fontId="13" fillId="0" borderId="22" xfId="10" applyNumberFormat="1" applyFont="1" applyFill="1" applyBorder="1" applyAlignment="1">
      <alignment vertical="top" wrapText="1"/>
    </xf>
    <xf numFmtId="165" fontId="13" fillId="0" borderId="23" xfId="10" applyNumberFormat="1" applyFont="1" applyFill="1" applyBorder="1" applyAlignment="1">
      <alignment vertical="top" wrapText="1"/>
    </xf>
    <xf numFmtId="166" fontId="13" fillId="0" borderId="24" xfId="10" applyNumberFormat="1" applyFont="1" applyFill="1" applyBorder="1" applyAlignment="1">
      <alignment vertical="top" wrapText="1"/>
    </xf>
    <xf numFmtId="0" fontId="11" fillId="0" borderId="21" xfId="3" applyFont="1" applyFill="1" applyBorder="1" applyAlignment="1">
      <alignment horizontal="right" vertical="center" wrapText="1"/>
    </xf>
    <xf numFmtId="165" fontId="12" fillId="0" borderId="15" xfId="10" applyNumberFormat="1" applyFont="1" applyBorder="1" applyAlignment="1">
      <alignment vertical="top" wrapText="1"/>
    </xf>
    <xf numFmtId="165" fontId="12" fillId="0" borderId="15" xfId="10" applyNumberFormat="1" applyFont="1" applyFill="1" applyBorder="1" applyAlignment="1">
      <alignment vertical="top" wrapText="1"/>
    </xf>
    <xf numFmtId="165" fontId="12" fillId="0" borderId="16" xfId="10" applyNumberFormat="1" applyFont="1" applyFill="1" applyBorder="1" applyAlignment="1">
      <alignment vertical="top" wrapText="1"/>
    </xf>
    <xf numFmtId="166" fontId="12" fillId="0" borderId="17" xfId="10" applyNumberFormat="1" applyFont="1" applyFill="1" applyBorder="1" applyAlignment="1">
      <alignment vertical="top" wrapText="1"/>
    </xf>
    <xf numFmtId="0" fontId="9" fillId="0" borderId="25" xfId="3" applyFont="1" applyFill="1" applyBorder="1" applyAlignment="1">
      <alignment horizontal="right" wrapText="1"/>
    </xf>
    <xf numFmtId="165" fontId="13" fillId="0" borderId="16" xfId="10" applyNumberFormat="1" applyFont="1" applyBorder="1" applyAlignment="1">
      <alignment vertical="top" wrapText="1"/>
    </xf>
    <xf numFmtId="166" fontId="13" fillId="0" borderId="17" xfId="10" applyNumberFormat="1" applyFont="1" applyBorder="1" applyAlignment="1">
      <alignment vertical="top" wrapText="1"/>
    </xf>
    <xf numFmtId="0" fontId="11" fillId="0" borderId="26" xfId="3" applyFont="1" applyFill="1" applyBorder="1" applyAlignment="1">
      <alignment horizontal="right" vertical="center"/>
    </xf>
    <xf numFmtId="165" fontId="13" fillId="0" borderId="27" xfId="10" applyNumberFormat="1" applyFont="1" applyBorder="1" applyAlignment="1">
      <alignment vertical="top" wrapText="1"/>
    </xf>
    <xf numFmtId="165" fontId="13" fillId="0" borderId="28" xfId="10" applyNumberFormat="1" applyFont="1" applyBorder="1" applyAlignment="1">
      <alignment vertical="top" wrapText="1"/>
    </xf>
    <xf numFmtId="166" fontId="13" fillId="0" borderId="29" xfId="10" applyNumberFormat="1" applyFont="1" applyBorder="1" applyAlignment="1">
      <alignment vertical="top" wrapText="1"/>
    </xf>
    <xf numFmtId="0" fontId="11" fillId="0" borderId="9" xfId="3" applyFont="1" applyFill="1" applyBorder="1" applyAlignment="1">
      <alignment horizontal="right" vertical="top" wrapText="1"/>
    </xf>
    <xf numFmtId="0" fontId="11" fillId="0" borderId="8" xfId="7" applyFont="1" applyBorder="1" applyAlignment="1">
      <alignment horizontal="center" vertical="center" wrapText="1"/>
    </xf>
    <xf numFmtId="0" fontId="9" fillId="0" borderId="8" xfId="7" applyFont="1" applyBorder="1" applyAlignment="1">
      <alignment horizontal="center" wrapText="1"/>
    </xf>
    <xf numFmtId="0" fontId="9" fillId="0" borderId="8" xfId="7" applyFont="1" applyBorder="1"/>
    <xf numFmtId="1" fontId="20" fillId="0" borderId="8" xfId="18" applyNumberFormat="1" applyFont="1" applyBorder="1"/>
    <xf numFmtId="0" fontId="10" fillId="0" borderId="8" xfId="7" applyFont="1" applyBorder="1" applyAlignment="1">
      <alignment horizontal="left" indent="1"/>
    </xf>
    <xf numFmtId="165" fontId="18" fillId="0" borderId="8" xfId="19" applyNumberFormat="1" applyFont="1" applyBorder="1"/>
    <xf numFmtId="1" fontId="19" fillId="0" borderId="8" xfId="18" applyNumberFormat="1" applyFont="1" applyBorder="1"/>
    <xf numFmtId="0" fontId="19" fillId="0" borderId="8" xfId="18" applyFont="1" applyBorder="1"/>
    <xf numFmtId="164" fontId="12" fillId="5" borderId="0" xfId="0" applyNumberFormat="1" applyFont="1" applyFill="1"/>
    <xf numFmtId="0" fontId="28" fillId="2" borderId="0" xfId="9" applyFont="1" applyFill="1" applyBorder="1" applyAlignment="1">
      <alignment horizontal="left"/>
    </xf>
    <xf numFmtId="0" fontId="29" fillId="0" borderId="0" xfId="0" applyFont="1"/>
    <xf numFmtId="0" fontId="30" fillId="0" borderId="0" xfId="0" applyFont="1"/>
    <xf numFmtId="0" fontId="32" fillId="0" borderId="0" xfId="20" applyFont="1"/>
    <xf numFmtId="168" fontId="20" fillId="0" borderId="0" xfId="18" applyNumberFormat="1" applyFont="1" applyAlignment="1">
      <alignment horizontal="right"/>
    </xf>
    <xf numFmtId="0" fontId="34" fillId="13" borderId="8" xfId="0" applyFont="1" applyFill="1" applyBorder="1"/>
    <xf numFmtId="0" fontId="35" fillId="0" borderId="8" xfId="0" applyFont="1" applyBorder="1"/>
    <xf numFmtId="0" fontId="35" fillId="13" borderId="8" xfId="0" applyFont="1" applyFill="1" applyBorder="1"/>
    <xf numFmtId="0" fontId="36" fillId="13" borderId="8" xfId="0" applyFont="1" applyFill="1" applyBorder="1"/>
    <xf numFmtId="0" fontId="35" fillId="0" borderId="0" xfId="0" applyFont="1"/>
    <xf numFmtId="0" fontId="8" fillId="15" borderId="8"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34" fillId="15" borderId="8" xfId="0" applyFont="1" applyFill="1" applyBorder="1" applyAlignment="1">
      <alignment horizontal="center" vertical="center" wrapText="1"/>
    </xf>
    <xf numFmtId="0" fontId="8" fillId="0" borderId="8" xfId="0" applyFont="1" applyBorder="1" applyAlignment="1">
      <alignment horizontal="left" vertical="top" wrapText="1"/>
    </xf>
    <xf numFmtId="164" fontId="8" fillId="0" borderId="8" xfId="0" applyNumberFormat="1" applyFont="1" applyBorder="1" applyAlignment="1">
      <alignment horizontal="right" wrapText="1"/>
    </xf>
    <xf numFmtId="164" fontId="7" fillId="0" borderId="8" xfId="0" applyNumberFormat="1" applyFont="1" applyBorder="1" applyAlignment="1">
      <alignment horizontal="right" wrapText="1"/>
    </xf>
    <xf numFmtId="165" fontId="8" fillId="0" borderId="8" xfId="1" applyNumberFormat="1" applyFont="1" applyBorder="1"/>
    <xf numFmtId="0" fontId="8" fillId="0" borderId="0" xfId="0" applyFont="1"/>
    <xf numFmtId="0" fontId="7" fillId="0" borderId="0" xfId="0" applyFont="1"/>
    <xf numFmtId="0" fontId="8" fillId="13" borderId="0" xfId="0" applyFont="1" applyFill="1"/>
    <xf numFmtId="0" fontId="37" fillId="13" borderId="0" xfId="0" applyFont="1" applyFill="1"/>
    <xf numFmtId="0" fontId="36" fillId="0" borderId="0" xfId="0" applyFont="1"/>
    <xf numFmtId="0" fontId="38" fillId="0" borderId="0" xfId="0" applyFont="1"/>
    <xf numFmtId="0" fontId="35" fillId="13" borderId="0" xfId="0" applyFont="1" applyFill="1"/>
    <xf numFmtId="0" fontId="34" fillId="0" borderId="0" xfId="0" applyFont="1"/>
    <xf numFmtId="0" fontId="39" fillId="0" borderId="0" xfId="0" applyFont="1"/>
    <xf numFmtId="0" fontId="40" fillId="0" borderId="0" xfId="0" applyFont="1"/>
    <xf numFmtId="0" fontId="8" fillId="15" borderId="6" xfId="0" applyFont="1" applyFill="1" applyBorder="1" applyAlignment="1">
      <alignment horizontal="center" vertical="center" wrapText="1"/>
    </xf>
    <xf numFmtId="164" fontId="37" fillId="0" borderId="8" xfId="0" applyNumberFormat="1" applyFont="1" applyBorder="1" applyAlignment="1">
      <alignment horizontal="right" wrapText="1"/>
    </xf>
    <xf numFmtId="164" fontId="34" fillId="0" borderId="8" xfId="0" applyNumberFormat="1" applyFont="1" applyBorder="1" applyAlignment="1">
      <alignment horizontal="right" wrapText="1"/>
    </xf>
    <xf numFmtId="0" fontId="37" fillId="0" borderId="0" xfId="0" applyFont="1"/>
    <xf numFmtId="2" fontId="34" fillId="0" borderId="0" xfId="0" applyNumberFormat="1" applyFont="1" applyAlignment="1">
      <alignment horizontal="center" vertical="top" wrapText="1"/>
    </xf>
    <xf numFmtId="164" fontId="34" fillId="0" borderId="0" xfId="0" applyNumberFormat="1" applyFont="1"/>
    <xf numFmtId="0" fontId="37" fillId="0" borderId="0" xfId="0" applyFont="1" applyAlignment="1">
      <alignment horizontal="center" vertical="center" wrapText="1"/>
    </xf>
    <xf numFmtId="9" fontId="35" fillId="0" borderId="0" xfId="21" applyFont="1"/>
    <xf numFmtId="165" fontId="15" fillId="0" borderId="8" xfId="1" applyNumberFormat="1" applyFont="1" applyFill="1" applyBorder="1"/>
    <xf numFmtId="166" fontId="15" fillId="0" borderId="8" xfId="1" applyNumberFormat="1" applyFont="1" applyFill="1" applyBorder="1"/>
    <xf numFmtId="165" fontId="18" fillId="0" borderId="8" xfId="1" applyNumberFormat="1" applyFont="1" applyFill="1" applyBorder="1"/>
    <xf numFmtId="166" fontId="18" fillId="0" borderId="8" xfId="1" applyNumberFormat="1" applyFont="1" applyFill="1" applyBorder="1"/>
    <xf numFmtId="0" fontId="18" fillId="7" borderId="2" xfId="7" applyFont="1" applyFill="1" applyBorder="1" applyAlignment="1">
      <alignment horizontal="left"/>
    </xf>
    <xf numFmtId="0" fontId="15" fillId="7" borderId="2" xfId="7" applyFont="1" applyFill="1" applyBorder="1" applyAlignment="1">
      <alignment horizontal="left"/>
    </xf>
    <xf numFmtId="165" fontId="15" fillId="7" borderId="2" xfId="11" applyNumberFormat="1" applyFont="1" applyFill="1" applyBorder="1"/>
    <xf numFmtId="0" fontId="11" fillId="0" borderId="8" xfId="7" applyFont="1" applyBorder="1" applyAlignment="1">
      <alignment horizontal="left"/>
    </xf>
    <xf numFmtId="166" fontId="20" fillId="3" borderId="12" xfId="1" applyNumberFormat="1" applyFont="1" applyFill="1" applyBorder="1" applyAlignment="1">
      <alignment horizontal="right"/>
    </xf>
    <xf numFmtId="165" fontId="20" fillId="3" borderId="12" xfId="1" applyNumberFormat="1" applyFont="1" applyFill="1" applyBorder="1" applyAlignment="1">
      <alignment horizontal="right"/>
    </xf>
    <xf numFmtId="0" fontId="9" fillId="0" borderId="0" xfId="3" applyFont="1" applyFill="1" applyAlignment="1">
      <alignment horizontal="left" wrapText="1"/>
    </xf>
    <xf numFmtId="0" fontId="9" fillId="0" borderId="0" xfId="7" applyFont="1" applyFill="1" applyAlignment="1">
      <alignment horizontal="left" vertical="top"/>
    </xf>
    <xf numFmtId="0" fontId="15" fillId="12" borderId="9" xfId="7" applyFont="1" applyFill="1" applyBorder="1" applyAlignment="1">
      <alignment horizontal="center"/>
    </xf>
    <xf numFmtId="0" fontId="15" fillId="12" borderId="10" xfId="7" applyFont="1" applyFill="1" applyBorder="1" applyAlignment="1">
      <alignment horizontal="center"/>
    </xf>
    <xf numFmtId="0" fontId="15" fillId="5" borderId="8" xfId="7" applyFont="1" applyFill="1" applyBorder="1" applyAlignment="1">
      <alignment horizontal="center" vertical="center"/>
    </xf>
    <xf numFmtId="0" fontId="18" fillId="5" borderId="8" xfId="7" applyFont="1" applyFill="1" applyBorder="1" applyAlignment="1">
      <alignment horizontal="center" vertical="center" wrapText="1"/>
    </xf>
    <xf numFmtId="0" fontId="9" fillId="5" borderId="0" xfId="3" applyFont="1" applyFill="1" applyAlignment="1">
      <alignment horizontal="left" wrapText="1"/>
    </xf>
    <xf numFmtId="0" fontId="15" fillId="5" borderId="7" xfId="7" applyFont="1" applyFill="1" applyBorder="1" applyAlignment="1">
      <alignment horizontal="center" wrapText="1"/>
    </xf>
    <xf numFmtId="0" fontId="15" fillId="5" borderId="11" xfId="7" applyFont="1" applyFill="1" applyBorder="1" applyAlignment="1">
      <alignment horizontal="center" wrapText="1"/>
    </xf>
    <xf numFmtId="0" fontId="15" fillId="5" borderId="6" xfId="7" applyFont="1" applyFill="1" applyBorder="1" applyAlignment="1">
      <alignment horizontal="left" vertical="center" wrapText="1"/>
    </xf>
    <xf numFmtId="0" fontId="15" fillId="5" borderId="4" xfId="7" applyFont="1" applyFill="1" applyBorder="1" applyAlignment="1">
      <alignment horizontal="left" vertical="center" wrapText="1"/>
    </xf>
    <xf numFmtId="0" fontId="15" fillId="5" borderId="2" xfId="7" applyFont="1" applyFill="1" applyBorder="1" applyAlignment="1">
      <alignment horizontal="left" vertical="center" wrapText="1"/>
    </xf>
    <xf numFmtId="0" fontId="18" fillId="5" borderId="4" xfId="7" applyFont="1" applyFill="1" applyBorder="1" applyAlignment="1">
      <alignment horizontal="left" vertical="center" wrapText="1"/>
    </xf>
    <xf numFmtId="0" fontId="18" fillId="5" borderId="2" xfId="7" applyFont="1" applyFill="1" applyBorder="1" applyAlignment="1">
      <alignment horizontal="left" vertical="center" wrapText="1"/>
    </xf>
    <xf numFmtId="0" fontId="9" fillId="5" borderId="1" xfId="8" applyFont="1" applyFill="1" applyBorder="1" applyAlignment="1">
      <alignment horizontal="right"/>
    </xf>
    <xf numFmtId="0" fontId="19" fillId="0" borderId="8" xfId="18" applyFont="1" applyBorder="1" applyAlignment="1">
      <alignment horizontal="center"/>
    </xf>
    <xf numFmtId="0" fontId="9" fillId="5" borderId="0" xfId="3" applyFont="1" applyFill="1" applyAlignment="1">
      <alignment horizontal="left"/>
    </xf>
    <xf numFmtId="0" fontId="9" fillId="0" borderId="0" xfId="5" applyFont="1" applyFill="1" applyAlignment="1">
      <alignment horizontal="left"/>
    </xf>
    <xf numFmtId="0" fontId="11" fillId="5" borderId="8" xfId="7" applyFont="1" applyFill="1" applyBorder="1" applyAlignment="1">
      <alignment horizontal="center"/>
    </xf>
    <xf numFmtId="0" fontId="9" fillId="5" borderId="0" xfId="5" applyFont="1" applyFill="1" applyAlignment="1">
      <alignment horizontal="left" wrapText="1"/>
    </xf>
    <xf numFmtId="0" fontId="9" fillId="5" borderId="0" xfId="5" applyFont="1" applyFill="1" applyAlignment="1">
      <alignment horizontal="left"/>
    </xf>
    <xf numFmtId="0" fontId="11" fillId="5" borderId="6" xfId="7" applyFont="1" applyFill="1" applyBorder="1" applyAlignment="1">
      <alignment horizontal="left" wrapText="1"/>
    </xf>
    <xf numFmtId="0" fontId="11" fillId="5" borderId="2" xfId="7" applyFont="1" applyFill="1" applyBorder="1" applyAlignment="1">
      <alignment horizontal="left" wrapText="1"/>
    </xf>
    <xf numFmtId="0" fontId="35" fillId="14" borderId="9" xfId="0" applyFont="1" applyFill="1" applyBorder="1" applyAlignment="1">
      <alignment horizontal="center"/>
    </xf>
    <xf numFmtId="0" fontId="35" fillId="14" borderId="10" xfId="0" applyFont="1" applyFill="1" applyBorder="1" applyAlignment="1">
      <alignment horizontal="center"/>
    </xf>
    <xf numFmtId="0" fontId="7" fillId="0" borderId="8" xfId="0" applyFont="1" applyBorder="1" applyAlignment="1">
      <alignment horizontal="left" vertical="center" wrapText="1"/>
    </xf>
    <xf numFmtId="2" fontId="7" fillId="0" borderId="8" xfId="0" applyNumberFormat="1" applyFont="1" applyBorder="1" applyAlignment="1">
      <alignment horizontal="left" vertical="top" wrapText="1"/>
    </xf>
    <xf numFmtId="0" fontId="39" fillId="15" borderId="8" xfId="0" applyFont="1" applyFill="1" applyBorder="1" applyAlignment="1">
      <alignment horizontal="center"/>
    </xf>
    <xf numFmtId="0" fontId="12" fillId="5" borderId="0" xfId="0" applyFont="1" applyFill="1" applyAlignment="1">
      <alignment horizontal="center"/>
    </xf>
    <xf numFmtId="0" fontId="12" fillId="5" borderId="0" xfId="0" applyFont="1" applyFill="1" applyAlignment="1">
      <alignment horizontal="left" vertical="top" wrapText="1"/>
    </xf>
    <xf numFmtId="0" fontId="12" fillId="5" borderId="0" xfId="0" applyFont="1" applyFill="1" applyAlignment="1">
      <alignment horizontal="left"/>
    </xf>
    <xf numFmtId="0" fontId="12" fillId="5" borderId="0" xfId="0" applyFont="1" applyFill="1" applyAlignment="1">
      <alignment horizontal="left" vertical="center" wrapText="1"/>
    </xf>
  </cellXfs>
  <cellStyles count="22">
    <cellStyle name="Lien hypertexte" xfId="20" builtinId="8"/>
    <cellStyle name="Milliers" xfId="1" builtinId="3"/>
    <cellStyle name="Milliers 2" xfId="6"/>
    <cellStyle name="Milliers 2 2" xfId="10"/>
    <cellStyle name="Milliers 2 3" xfId="15"/>
    <cellStyle name="Milliers 2 4" xfId="19"/>
    <cellStyle name="Milliers 3" xfId="12"/>
    <cellStyle name="Milliers 3 2" xfId="17"/>
    <cellStyle name="Milliers 4" xfId="11"/>
    <cellStyle name="Normal" xfId="0" builtinId="0"/>
    <cellStyle name="Normal 2" xfId="2"/>
    <cellStyle name="Normal 2 2" xfId="3"/>
    <cellStyle name="Normal 2 3" xfId="7"/>
    <cellStyle name="Normal 2 4" xfId="18"/>
    <cellStyle name="Normal 3" xfId="4"/>
    <cellStyle name="Normal 3 2" xfId="9"/>
    <cellStyle name="Normal 4" xfId="5"/>
    <cellStyle name="Normal 5" xfId="8"/>
    <cellStyle name="Normal_Feuil1" xfId="14"/>
    <cellStyle name="Pourcentage" xfId="21" builtinId="5"/>
    <cellStyle name="Pourcentage 2" xfId="13"/>
    <cellStyle name="Pourcentage 3" xfId="16"/>
  </cellStyles>
  <dxfs count="0"/>
  <tableStyles count="0" defaultTableStyle="TableStyleMedium2" defaultPivotStyle="PivotStyleLight16"/>
  <colors>
    <mruColors>
      <color rgb="FFA26859"/>
      <color rgb="FF714A8E"/>
      <color rgb="FFA14D7C"/>
      <color rgb="FFFFC29E"/>
      <color rgb="FF7D4E5B"/>
      <color rgb="FFFF6F4C"/>
      <color rgb="FFFF9940"/>
      <color rgb="FFEEF2F9"/>
      <color rgb="FFDDE6F3"/>
      <color rgb="FFC1C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714A8E"/>
              </a:solidFill>
              <a:ln w="19050">
                <a:solidFill>
                  <a:schemeClr val="lt1"/>
                </a:solidFill>
              </a:ln>
              <a:effectLst/>
            </c:spPr>
            <c:extLst>
              <c:ext xmlns:c16="http://schemas.microsoft.com/office/drawing/2014/chart" uri="{C3380CC4-5D6E-409C-BE32-E72D297353CC}">
                <c16:uniqueId val="{00000001-21B8-428D-8901-55A446FAC4FA}"/>
              </c:ext>
            </c:extLst>
          </c:dPt>
          <c:dPt>
            <c:idx val="1"/>
            <c:bubble3D val="0"/>
            <c:spPr>
              <a:solidFill>
                <a:srgbClr val="A26859"/>
              </a:solidFill>
              <a:ln w="19050">
                <a:solidFill>
                  <a:schemeClr val="lt1"/>
                </a:solidFill>
              </a:ln>
              <a:effectLst/>
            </c:spPr>
            <c:extLst>
              <c:ext xmlns:c16="http://schemas.microsoft.com/office/drawing/2014/chart" uri="{C3380CC4-5D6E-409C-BE32-E72D297353CC}">
                <c16:uniqueId val="{00000003-21B8-428D-8901-55A446FAC4FA}"/>
              </c:ext>
            </c:extLst>
          </c:dPt>
          <c:dPt>
            <c:idx val="2"/>
            <c:bubble3D val="0"/>
            <c:spPr>
              <a:solidFill>
                <a:srgbClr val="FF6F4C"/>
              </a:solidFill>
              <a:ln w="19050">
                <a:solidFill>
                  <a:schemeClr val="lt1"/>
                </a:solidFill>
              </a:ln>
              <a:effectLst/>
            </c:spPr>
            <c:extLst>
              <c:ext xmlns:c16="http://schemas.microsoft.com/office/drawing/2014/chart" uri="{C3380CC4-5D6E-409C-BE32-E72D297353CC}">
                <c16:uniqueId val="{00000005-21B8-428D-8901-55A446FAC4FA}"/>
              </c:ext>
            </c:extLst>
          </c:dPt>
          <c:dPt>
            <c:idx val="3"/>
            <c:bubble3D val="0"/>
            <c:spPr>
              <a:solidFill>
                <a:srgbClr val="FFC29E"/>
              </a:solidFill>
              <a:ln w="19050">
                <a:solidFill>
                  <a:schemeClr val="lt1"/>
                </a:solidFill>
              </a:ln>
              <a:effectLst/>
            </c:spPr>
            <c:extLst>
              <c:ext xmlns:c16="http://schemas.microsoft.com/office/drawing/2014/chart" uri="{C3380CC4-5D6E-409C-BE32-E72D297353CC}">
                <c16:uniqueId val="{00000007-21B8-428D-8901-55A446FAC4FA}"/>
              </c:ext>
            </c:extLst>
          </c:dPt>
          <c:dPt>
            <c:idx val="4"/>
            <c:bubble3D val="0"/>
            <c:spPr>
              <a:solidFill>
                <a:srgbClr val="A14D7C"/>
              </a:solidFill>
              <a:ln w="19050">
                <a:solidFill>
                  <a:schemeClr val="lt1"/>
                </a:solidFill>
              </a:ln>
              <a:effectLst/>
            </c:spPr>
            <c:extLst>
              <c:ext xmlns:c16="http://schemas.microsoft.com/office/drawing/2014/chart" uri="{C3380CC4-5D6E-409C-BE32-E72D297353CC}">
                <c16:uniqueId val="{00000009-21B8-428D-8901-55A446FAC4FA}"/>
              </c:ext>
            </c:extLst>
          </c:dPt>
          <c:cat>
            <c:strRef>
              <c:f>'12.11'!$A$4:$A$8</c:f>
              <c:strCache>
                <c:ptCount val="5"/>
                <c:pt idx="0">
                  <c:v>Une école</c:v>
                </c:pt>
                <c:pt idx="1">
                  <c:v>Un établissement du second degré</c:v>
                </c:pt>
                <c:pt idx="2">
                  <c:v>Plusieurs écoles</c:v>
                </c:pt>
                <c:pt idx="3">
                  <c:v>Plusieurs établissements du second degré</c:v>
                </c:pt>
                <c:pt idx="4">
                  <c:v>À la fois en école(s) et établissement(s) du second degré</c:v>
                </c:pt>
              </c:strCache>
            </c:strRef>
          </c:cat>
          <c:val>
            <c:numRef>
              <c:f>'12.11'!$B$4:$B$8</c:f>
              <c:numCache>
                <c:formatCode>_-* #\ ##0_-;\-* #\ ##0_-;_-* "-"??_-;_-@_-</c:formatCode>
                <c:ptCount val="5"/>
                <c:pt idx="0">
                  <c:v>25</c:v>
                </c:pt>
                <c:pt idx="1">
                  <c:v>27</c:v>
                </c:pt>
                <c:pt idx="2">
                  <c:v>8</c:v>
                </c:pt>
                <c:pt idx="3">
                  <c:v>1</c:v>
                </c:pt>
                <c:pt idx="4">
                  <c:v>39</c:v>
                </c:pt>
              </c:numCache>
            </c:numRef>
          </c:val>
          <c:extLst>
            <c:ext xmlns:c16="http://schemas.microsoft.com/office/drawing/2014/chart" uri="{C3380CC4-5D6E-409C-BE32-E72D297353CC}">
              <c16:uniqueId val="{0000000A-21B8-428D-8901-55A446FAC4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6648890004287309"/>
          <c:y val="5.1139600329742178E-2"/>
          <c:w val="0.31757484497704719"/>
          <c:h val="0.844772165212200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'12.12'!$A$28</c:f>
              <c:strCache>
                <c:ptCount val="1"/>
                <c:pt idx="0">
                  <c:v>AESH</c:v>
                </c:pt>
              </c:strCache>
            </c:strRef>
          </c:tx>
          <c:spPr>
            <a:solidFill>
              <a:srgbClr val="A14D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'12.12'!$B$27:$G$27</c:f>
              <c:strCache>
                <c:ptCount val="6"/>
                <c:pt idx="0">
                  <c:v>Satisfaction au travail en général</c:v>
                </c:pt>
                <c:pt idx="1">
                  <c:v>Sentiment de sens, de valeur dans la vie personnelle et professionnelle</c:v>
                </c:pt>
                <c:pt idx="2">
                  <c:v>Satisfaction concernant l'équilibre entre vie professionnelle et vie personnelle</c:v>
                </c:pt>
                <c:pt idx="3">
                  <c:v>Satisfaction concernant le niveau de rémunération</c:v>
                </c:pt>
                <c:pt idx="4">
                  <c:v>Satisfaction concernant les perspectives de carrière (1)</c:v>
                </c:pt>
                <c:pt idx="5">
                  <c:v>Sentiment de valorisation du métier dans la société</c:v>
                </c:pt>
              </c:strCache>
            </c:strRef>
          </c:cat>
          <c:val>
            <c:numRef>
              <c:f>'12.12'!$B$28:$G$28</c:f>
              <c:numCache>
                <c:formatCode>0.0</c:formatCode>
                <c:ptCount val="6"/>
                <c:pt idx="0">
                  <c:v>7.0540000000000003</c:v>
                </c:pt>
                <c:pt idx="1">
                  <c:v>7.9480000000000004</c:v>
                </c:pt>
                <c:pt idx="2">
                  <c:v>7.883</c:v>
                </c:pt>
                <c:pt idx="3">
                  <c:v>2.1219999999999999</c:v>
                </c:pt>
                <c:pt idx="4">
                  <c:v>2.2320000000000002</c:v>
                </c:pt>
                <c:pt idx="5">
                  <c:v>2.387</c:v>
                </c:pt>
              </c:numCache>
            </c:numRef>
          </c:val>
          <c:extLst>
            <c:ext xmlns:c16="http://schemas.microsoft.com/office/drawing/2014/chart" uri="{C3380CC4-5D6E-409C-BE32-E72D297353CC}">
              <c16:uniqueId val="{00000000-E295-493B-B24C-3E7A13FF3758}"/>
            </c:ext>
          </c:extLst>
        </c:ser>
        <c:ser>
          <c:idx val="1"/>
          <c:order val="1"/>
          <c:tx>
            <c:strRef>
              <c:f>'12.12'!$A$29</c:f>
              <c:strCache>
                <c:ptCount val="1"/>
                <c:pt idx="0">
                  <c:v>Ensemble des personnels de l'éducation nationale</c:v>
                </c:pt>
              </c:strCache>
            </c:strRef>
          </c:tx>
          <c:spPr>
            <a:solidFill>
              <a:srgbClr val="714A8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'12.12'!$B$27:$G$27</c:f>
              <c:strCache>
                <c:ptCount val="6"/>
                <c:pt idx="0">
                  <c:v>Satisfaction au travail en général</c:v>
                </c:pt>
                <c:pt idx="1">
                  <c:v>Sentiment de sens, de valeur dans la vie personnelle et professionnelle</c:v>
                </c:pt>
                <c:pt idx="2">
                  <c:v>Satisfaction concernant l'équilibre entre vie professionnelle et vie personnelle</c:v>
                </c:pt>
                <c:pt idx="3">
                  <c:v>Satisfaction concernant le niveau de rémunération</c:v>
                </c:pt>
                <c:pt idx="4">
                  <c:v>Satisfaction concernant les perspectives de carrière (1)</c:v>
                </c:pt>
                <c:pt idx="5">
                  <c:v>Sentiment de valorisation du métier dans la société</c:v>
                </c:pt>
              </c:strCache>
            </c:strRef>
          </c:cat>
          <c:val>
            <c:numRef>
              <c:f>'12.12'!$B$29:$G$29</c:f>
              <c:numCache>
                <c:formatCode>0.0</c:formatCode>
                <c:ptCount val="6"/>
                <c:pt idx="0">
                  <c:v>6.1</c:v>
                </c:pt>
                <c:pt idx="1">
                  <c:v>7.4</c:v>
                </c:pt>
                <c:pt idx="2">
                  <c:v>5.6</c:v>
                </c:pt>
                <c:pt idx="3">
                  <c:v>3.2</c:v>
                </c:pt>
                <c:pt idx="4">
                  <c:v>2.8</c:v>
                </c:pt>
                <c:pt idx="5">
                  <c:v>2.4940000000000002</c:v>
                </c:pt>
              </c:numCache>
            </c:numRef>
          </c:val>
          <c:extLst>
            <c:ext xmlns:c16="http://schemas.microsoft.com/office/drawing/2014/chart" uri="{C3380CC4-5D6E-409C-BE32-E72D297353CC}">
              <c16:uniqueId val="{00000001-E295-493B-B24C-3E7A13FF3758}"/>
            </c:ext>
          </c:extLst>
        </c:ser>
        <c:ser>
          <c:idx val="2"/>
          <c:order val="2"/>
          <c:tx>
            <c:strRef>
              <c:f>'12.12'!$A$30</c:f>
              <c:strCache>
                <c:ptCount val="1"/>
                <c:pt idx="0">
                  <c:v>Français en emploi</c:v>
                </c:pt>
              </c:strCache>
            </c:strRef>
          </c:tx>
          <c:spPr>
            <a:solidFill>
              <a:srgbClr val="A268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'12.12'!$B$27:$G$27</c:f>
              <c:strCache>
                <c:ptCount val="6"/>
                <c:pt idx="0">
                  <c:v>Satisfaction au travail en général</c:v>
                </c:pt>
                <c:pt idx="1">
                  <c:v>Sentiment de sens, de valeur dans la vie personnelle et professionnelle</c:v>
                </c:pt>
                <c:pt idx="2">
                  <c:v>Satisfaction concernant l'équilibre entre vie professionnelle et vie personnelle</c:v>
                </c:pt>
                <c:pt idx="3">
                  <c:v>Satisfaction concernant le niveau de rémunération</c:v>
                </c:pt>
                <c:pt idx="4">
                  <c:v>Satisfaction concernant les perspectives de carrière (1)</c:v>
                </c:pt>
                <c:pt idx="5">
                  <c:v>Sentiment de valorisation du métier dans la société</c:v>
                </c:pt>
              </c:strCache>
            </c:strRef>
          </c:cat>
          <c:val>
            <c:numRef>
              <c:f>'12.12'!$B$30:$G$30</c:f>
              <c:numCache>
                <c:formatCode>0.0</c:formatCode>
                <c:ptCount val="6"/>
                <c:pt idx="0">
                  <c:v>7.149</c:v>
                </c:pt>
                <c:pt idx="1">
                  <c:v>7.3680000000000003</c:v>
                </c:pt>
                <c:pt idx="2">
                  <c:v>5.9720000000000004</c:v>
                </c:pt>
              </c:numCache>
            </c:numRef>
          </c:val>
          <c:extLst>
            <c:ext xmlns:c16="http://schemas.microsoft.com/office/drawing/2014/chart" uri="{C3380CC4-5D6E-409C-BE32-E72D297353CC}">
              <c16:uniqueId val="{00000002-E295-493B-B24C-3E7A13FF3758}"/>
            </c:ext>
          </c:extLst>
        </c:ser>
        <c:dLbls>
          <c:showLegendKey val="0"/>
          <c:showVal val="0"/>
          <c:showCatName val="0"/>
          <c:showSerName val="0"/>
          <c:showPercent val="0"/>
          <c:showBubbleSize val="0"/>
        </c:dLbls>
        <c:gapWidth val="219"/>
        <c:overlap val="-27"/>
        <c:axId val="580011504"/>
        <c:axId val="580012160"/>
      </c:barChart>
      <c:catAx>
        <c:axId val="58001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12160"/>
        <c:crosses val="autoZero"/>
        <c:auto val="1"/>
        <c:lblAlgn val="ctr"/>
        <c:lblOffset val="100"/>
        <c:noMultiLvlLbl val="0"/>
      </c:catAx>
      <c:valAx>
        <c:axId val="58001216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11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_xlchart.v1.4</cx:f>
      </cx:numDim>
    </cx:data>
  </cx:chartData>
  <cx:chart>
    <cx:title pos="t" align="ctr" overlay="0">
      <cx:tx>
        <cx:rich>
          <a:bodyPr spcFirstLastPara="1" vertOverflow="ellipsis" wrap="square" lIns="0" tIns="0" rIns="0" bIns="0" anchor="ctr" anchorCtr="1"/>
          <a:lstStyle/>
          <a:p>
            <a:pPr algn="ctr">
              <a:defRPr>
                <a:solidFill>
                  <a:sysClr val="windowText" lastClr="000000"/>
                </a:solidFill>
              </a:defRPr>
            </a:pPr>
            <a:r>
              <a:rPr lang="fr-FR">
                <a:solidFill>
                  <a:sysClr val="windowText" lastClr="000000"/>
                </a:solidFill>
              </a:rPr>
              <a:t>2020</a:t>
            </a:r>
          </a:p>
        </cx:rich>
      </cx:tx>
    </cx:title>
    <cx:plotArea>
      <cx:plotAreaRegion>
        <cx:series layoutId="treemap" uniqueId="{8791C632-BD24-4EE1-99A5-D62907AC884D}">
          <cx:dataPt idx="0">
            <cx:spPr>
              <a:solidFill>
                <a:srgbClr val="714A8E"/>
              </a:solidFill>
            </cx:spPr>
          </cx:dataPt>
          <cx:dataPt idx="1"/>
          <cx:dataPt idx="2"/>
          <cx:dataPt idx="3"/>
          <cx:dataPt idx="4"/>
          <cx:dataPt idx="5">
            <cx:spPr>
              <a:solidFill>
                <a:srgbClr val="A14D7C"/>
              </a:solidFill>
            </cx:spPr>
          </cx:dataPt>
          <cx:dataPt idx="12">
            <cx:spPr>
              <a:solidFill>
                <a:srgbClr val="A26859"/>
              </a:solidFill>
            </cx:spPr>
          </cx:dataPt>
          <cx:dataLabels pos="ctr">
            <cx:visibility seriesName="0" categoryName="1" value="0"/>
            <cx:dataLabel idx="8" pos="inEnd">
              <cx:txPr>
                <a:bodyPr spcFirstLastPara="1" vertOverflow="ellipsis" wrap="square" lIns="0" tIns="0" rIns="0" bIns="0" anchor="ctr" anchorCtr="1">
                  <a:spAutoFit/>
                </a:bodyPr>
                <a:lstStyle/>
                <a:p>
                  <a:pPr>
                    <a:defRPr lang="fr-FR" sz="1100" b="1" i="0" u="none" strike="noStrike" kern="1200" baseline="0">
                      <a:solidFill>
                        <a:sysClr val="windowText" lastClr="000000"/>
                      </a:solidFill>
                      <a:latin typeface="Calibri" panose="020F0502020204030204"/>
                    </a:defRPr>
                  </a:pPr>
                  <a:r>
                    <a:rPr lang="fr-FR" b="1">
                      <a:solidFill>
                        <a:sysClr val="windowText" lastClr="000000"/>
                      </a:solidFill>
                    </a:rPr>
                    <a:t>AESH (9,6%)</a:t>
                  </a:r>
                </a:p>
              </cx:txPr>
              <cx:visibility seriesName="0" categoryName="1" value="0"/>
            </cx:dataLabel>
            <cx:dataLabelHidden idx="0"/>
            <cx:dataLabelHidden idx="5"/>
          </cx:dataLabels>
          <cx:dataId val="0"/>
          <cx:layoutPr>
            <cx:parentLabelLayout val="overlapping"/>
          </cx:layoutPr>
        </cx:series>
      </cx:plotAreaRegion>
    </cx:plotArea>
    <cx:legend pos="b" align="ctr" overlay="0"/>
  </cx:chart>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data id="1">
      <cx:strDim type="cat">
        <cx:f>_xlchart.v1.0</cx:f>
      </cx:strDim>
      <cx:numDim type="size">
        <cx:f>_xlchart.v1.2</cx:f>
      </cx:numDim>
    </cx:data>
  </cx:chartData>
  <cx:chart>
    <cx:title pos="t" align="ctr" overlay="0">
      <cx:tx>
        <cx:rich>
          <a:bodyPr spcFirstLastPara="1" vertOverflow="ellipsis" wrap="square" lIns="0" tIns="0" rIns="0" bIns="0" anchor="ctr" anchorCtr="1"/>
          <a:lstStyle/>
          <a:p>
            <a:pPr algn="ctr">
              <a:defRPr>
                <a:solidFill>
                  <a:sysClr val="windowText" lastClr="000000"/>
                </a:solidFill>
              </a:defRPr>
            </a:pPr>
            <a:r>
              <a:rPr lang="fr-FR">
                <a:solidFill>
                  <a:sysClr val="windowText" lastClr="000000"/>
                </a:solidFill>
              </a:rPr>
              <a:t>2024</a:t>
            </a:r>
          </a:p>
        </cx:rich>
      </cx:tx>
    </cx:title>
    <cx:plotArea>
      <cx:plotAreaRegion>
        <cx:series layoutId="treemap" uniqueId="{BA835164-E776-4453-BFBF-6C5166FEDFED}" formatIdx="0">
          <cx:dataPt idx="0">
            <cx:spPr>
              <a:solidFill>
                <a:srgbClr val="714A8E"/>
              </a:solidFill>
            </cx:spPr>
          </cx:dataPt>
          <cx:dataPt idx="5">
            <cx:spPr>
              <a:solidFill>
                <a:srgbClr val="A14D7C"/>
              </a:solidFill>
            </cx:spPr>
          </cx:dataPt>
          <cx:dataPt idx="12">
            <cx:spPr>
              <a:solidFill>
                <a:srgbClr val="A26859"/>
              </a:solidFill>
            </cx:spPr>
          </cx:dataPt>
          <cx:dataLabels pos="ctr">
            <cx:txPr>
              <a:bodyPr spcFirstLastPara="1" vertOverflow="ellipsis" wrap="square" lIns="0" tIns="0" rIns="0" bIns="0" anchor="ctr" anchorCtr="1">
                <a:spAutoFit/>
              </a:bodyPr>
              <a:lstStyle/>
              <a:p>
                <a:pPr>
                  <a:defRPr/>
                </a:pPr>
                <a:endParaRPr lang="fr-FR"/>
              </a:p>
            </cx:txPr>
            <cx:visibility seriesName="0" categoryName="1" value="0"/>
            <cx:separator>, </cx:separator>
            <cx:dataLabel idx="8" pos="inEnd">
              <cx:txPr>
                <a:bodyPr spcFirstLastPara="1" vertOverflow="ellipsis" wrap="square" lIns="0" tIns="0" rIns="0" bIns="0" anchor="ctr" anchorCtr="1">
                  <a:spAutoFit/>
                </a:bodyPr>
                <a:lstStyle/>
                <a:p>
                  <a:pPr>
                    <a:defRPr lang="fr-FR" sz="1100" b="1" i="0" u="none" strike="noStrike" kern="1200" spc="0" baseline="0">
                      <a:solidFill>
                        <a:sysClr val="windowText" lastClr="000000"/>
                      </a:solidFill>
                      <a:latin typeface="Calibri" panose="020F0502020204030204"/>
                    </a:defRPr>
                  </a:pPr>
                  <a:r>
                    <a:rPr lang="fr-FR" b="1">
                      <a:solidFill>
                        <a:sysClr val="windowText" lastClr="000000"/>
                      </a:solidFill>
                    </a:rPr>
                    <a:t>AESH (11,1%)</a:t>
                  </a:r>
                </a:p>
              </cx:txPr>
              <cx:visibility seriesName="0" categoryName="1" value="0"/>
              <cx:separator>, </cx:separator>
            </cx:dataLabel>
            <cx:dataLabelHidden idx="0"/>
            <cx:dataLabelHidden idx="5"/>
            <cx:dataLabelHidden idx="13"/>
          </cx:dataLabels>
          <cx:dataId val="0"/>
          <cx:layoutPr>
            <cx:parentLabelLayout val="overlapping"/>
          </cx:layoutPr>
        </cx:series>
        <cx:series layoutId="treemap" hidden="1" uniqueId="{730CC2A8-74AB-4B4D-BA07-6AFC132669F7}" formatIdx="1">
          <cx:dataLabels pos="ctr">
            <cx:visibility seriesName="0" categoryName="1" value="0"/>
          </cx:dataLabels>
          <cx:dataId val="1"/>
          <cx:layoutPr>
            <cx:parentLabelLayout val="overlapping"/>
          </cx:layoutPr>
        </cx:series>
      </cx:plotAreaRegion>
    </cx:plotArea>
    <cx:legend pos="b" align="ctr" overlay="0"/>
  </cx:chart>
  <cx:clrMapOvr bg1="lt1" tx1="dk1" bg2="lt2" tx2="dk2" accent1="accent1" accent2="accent2" accent3="accent3" accent4="accent4" accent5="accent5" accent6="accent6" hlink="hlink" folHlink="folHlink"/>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6">
  <cs:axisTitle>
    <cs:lnRef idx="0"/>
    <cs:fillRef idx="0"/>
    <cs:effectRef idx="0"/>
    <cs:fontRef idx="minor">
      <a:schemeClr val="tx1">
        <a:lumMod val="65000"/>
        <a:lumOff val="35000"/>
      </a:schemeClr>
    </cs:fontRef>
    <cs:spPr>
      <a:solidFill>
        <a:schemeClr val="bg1">
          <a:lumMod val="65000"/>
        </a:schemeClr>
      </a:solidFill>
      <a:ln>
        <a:solidFill>
          <a:schemeClr val="bg1"/>
        </a:solidFill>
      </a:ln>
    </cs:spPr>
    <cs:defRPr sz="900"/>
  </cs:axisTitle>
  <cs:categoryAxis>
    <cs:lnRef idx="0"/>
    <cs:fillRef idx="0"/>
    <cs:effectRef idx="0"/>
    <cs:fontRef idx="minor">
      <a:schemeClr val="tx1">
        <a:lumMod val="65000"/>
        <a:lumOff val="35000"/>
      </a:schemeClr>
    </cs:fontRef>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bg1"/>
    </cs:fontRef>
    <cs:defRPr sz="1000" b="1" i="0" u="none" strike="noStrike" kern="1200" spc="0" baseline="0"/>
    <cs:bodyPr lIns="38100" tIns="19050" rIns="38100" bIns="19050">
      <a:spAutoFit/>
    </cs:bodyPr>
  </cs:dataLabel>
  <cs:dataLabelCallout>
    <cs:lnRef idx="0">
      <cs:styleClr val="auto"/>
    </cs:lnRef>
    <cs:fillRef idx="0"/>
    <cs:effectRef idx="0"/>
    <cs:fontRef idx="minor">
      <a:schemeClr val="tx1">
        <a:lumMod val="65000"/>
        <a:lumOff val="35000"/>
      </a:schemeClr>
    </cs:fontRef>
    <cs:spPr>
      <a:solidFill>
        <a:schemeClr val="lt1"/>
      </a:solidFill>
      <a:ln>
        <a:solidFill>
          <a:schemeClr val="ph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bg1"/>
        </a:solidFill>
      </a:ln>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16">
  <cs:axisTitle>
    <cs:lnRef idx="0"/>
    <cs:fillRef idx="0"/>
    <cs:effectRef idx="0"/>
    <cs:fontRef idx="minor">
      <a:schemeClr val="tx1">
        <a:lumMod val="65000"/>
        <a:lumOff val="35000"/>
      </a:schemeClr>
    </cs:fontRef>
    <cs:spPr>
      <a:solidFill>
        <a:schemeClr val="bg1">
          <a:lumMod val="65000"/>
        </a:schemeClr>
      </a:solidFill>
      <a:ln>
        <a:solidFill>
          <a:schemeClr val="bg1"/>
        </a:solidFill>
      </a:ln>
    </cs:spPr>
    <cs:defRPr sz="900"/>
  </cs:axisTitle>
  <cs:categoryAxis>
    <cs:lnRef idx="0"/>
    <cs:fillRef idx="0"/>
    <cs:effectRef idx="0"/>
    <cs:fontRef idx="minor">
      <a:schemeClr val="tx1">
        <a:lumMod val="65000"/>
        <a:lumOff val="35000"/>
      </a:schemeClr>
    </cs:fontRef>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bg1"/>
    </cs:fontRef>
    <cs:defRPr sz="1000" b="1" i="0" u="none" strike="noStrike" kern="1200" spc="0" baseline="0"/>
    <cs:bodyPr lIns="38100" tIns="19050" rIns="38100" bIns="19050">
      <a:spAutoFit/>
    </cs:bodyPr>
  </cs:dataLabel>
  <cs:dataLabelCallout>
    <cs:lnRef idx="0">
      <cs:styleClr val="auto"/>
    </cs:lnRef>
    <cs:fillRef idx="0"/>
    <cs:effectRef idx="0"/>
    <cs:fontRef idx="minor">
      <a:schemeClr val="tx1">
        <a:lumMod val="65000"/>
        <a:lumOff val="35000"/>
      </a:schemeClr>
    </cs:fontRef>
    <cs:spPr>
      <a:solidFill>
        <a:schemeClr val="lt1"/>
      </a:solidFill>
      <a:ln>
        <a:solidFill>
          <a:schemeClr val="ph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bg1"/>
        </a:solidFill>
      </a:ln>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28572</xdr:rowOff>
    </xdr:from>
    <xdr:to>
      <xdr:col>5</xdr:col>
      <xdr:colOff>1876425</xdr:colOff>
      <xdr:row>32</xdr:row>
      <xdr:rowOff>114299</xdr:rowOff>
    </xdr:to>
    <mc:AlternateContent xmlns:mc="http://schemas.openxmlformats.org/markup-compatibility/2006">
      <mc:Choice xmlns:cx1="http://schemas.microsoft.com/office/drawing/2015/9/8/chartex" Requires="cx1">
        <xdr:graphicFrame macro="">
          <xdr:nvGraphicFramePr>
            <xdr:cNvPr id="2" name="Graphique 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6</xdr:col>
      <xdr:colOff>9523</xdr:colOff>
      <xdr:row>1</xdr:row>
      <xdr:rowOff>19049</xdr:rowOff>
    </xdr:from>
    <xdr:to>
      <xdr:col>13</xdr:col>
      <xdr:colOff>1466850</xdr:colOff>
      <xdr:row>32</xdr:row>
      <xdr:rowOff>123824</xdr:rowOff>
    </xdr:to>
    <mc:AlternateContent xmlns:mc="http://schemas.openxmlformats.org/markup-compatibility/2006">
      <mc:Choice xmlns:cx1="http://schemas.microsoft.com/office/drawing/2015/9/8/chartex" Requires="cx1">
        <xdr:graphicFrame macro="">
          <xdr:nvGraphicFramePr>
            <xdr:cNvPr id="3" name="Graphique 2"/>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9</xdr:row>
      <xdr:rowOff>19050</xdr:rowOff>
    </xdr:from>
    <xdr:to>
      <xdr:col>2</xdr:col>
      <xdr:colOff>790575</xdr:colOff>
      <xdr:row>25</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542924</xdr:colOff>
      <xdr:row>1</xdr:row>
      <xdr:rowOff>123825</xdr:rowOff>
    </xdr:from>
    <xdr:to>
      <xdr:col>7</xdr:col>
      <xdr:colOff>752475</xdr:colOff>
      <xdr:row>20</xdr:row>
      <xdr:rowOff>57151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baseColWidth="10" defaultRowHeight="12.75"/>
  <cols>
    <col min="1" max="1" width="179.42578125" style="240" bestFit="1" customWidth="1"/>
    <col min="2" max="16384" width="11.42578125" style="240"/>
  </cols>
  <sheetData>
    <row r="1" spans="1:1">
      <c r="A1" s="241" t="s">
        <v>151</v>
      </c>
    </row>
    <row r="3" spans="1:1">
      <c r="A3" s="242" t="s">
        <v>126</v>
      </c>
    </row>
    <row r="4" spans="1:1">
      <c r="A4" s="242" t="s">
        <v>154</v>
      </c>
    </row>
    <row r="5" spans="1:1">
      <c r="A5" s="242" t="s">
        <v>167</v>
      </c>
    </row>
    <row r="6" spans="1:1">
      <c r="A6" s="242" t="s">
        <v>168</v>
      </c>
    </row>
    <row r="7" spans="1:1">
      <c r="A7" s="242" t="s">
        <v>138</v>
      </c>
    </row>
    <row r="8" spans="1:1">
      <c r="A8" s="242" t="s">
        <v>145</v>
      </c>
    </row>
    <row r="9" spans="1:1">
      <c r="A9" s="242" t="s">
        <v>152</v>
      </c>
    </row>
    <row r="10" spans="1:1">
      <c r="A10" s="242" t="s">
        <v>153</v>
      </c>
    </row>
    <row r="11" spans="1:1">
      <c r="A11" s="242" t="s">
        <v>191</v>
      </c>
    </row>
    <row r="12" spans="1:1">
      <c r="A12" s="242" t="s">
        <v>192</v>
      </c>
    </row>
    <row r="13" spans="1:1">
      <c r="A13" s="242" t="s">
        <v>190</v>
      </c>
    </row>
    <row r="14" spans="1:1">
      <c r="A14" s="242" t="s">
        <v>193</v>
      </c>
    </row>
    <row r="15" spans="1:1">
      <c r="A15" s="242" t="s">
        <v>194</v>
      </c>
    </row>
  </sheetData>
  <hyperlinks>
    <hyperlink ref="A3" location="'12.1'!A1" display="12.1 - Les AESH par degré d'enseignement"/>
    <hyperlink ref="A4" location="'12.2'!A1" display="12.2 - Les AESH parmi l'ensemble des personnels"/>
    <hyperlink ref="A5" location="'12.3'!A1" display="12.3 - Evolution des effectifs d'AESH depuis 4 ans (hors contrats aidés) "/>
    <hyperlink ref="A6" location="'12.4'!A1" display="12.4 - Evolution des AESH depuis 4 ans (hors contrats aidés) selon le type de mission"/>
    <hyperlink ref="A7" location="'12.5'!A1" display="12.5 - Les AESH par académie"/>
    <hyperlink ref="A8" location="'12.6'!A1" display="12.6 - Evolution professionnelle des AESH au bout de 3 ans, cohorte 2021 "/>
    <hyperlink ref="A9" location="'12.7'!A1" display="12.7 - Evolution professionnelle des AESH au bout de 3 ans, cohorte 2017 "/>
    <hyperlink ref="A10" location="'12.8'!A1" display="12.8 - Salaires mensuels moyens des AESH"/>
    <hyperlink ref="A11" location="'12.9'!A1" display="12.9 - Proportion des AESH ayant eu au moins un congé selon le sexe et l'âge (en %)"/>
    <hyperlink ref="A12" location="'12.10'!A1" display="12.10 - Durée cumulée moyenne des congés rapportée à l'ensemble des AESH selon le sexe et l'âge (en jours)"/>
    <hyperlink ref="A13" location="'12.11'!A1" display="12.11 - Lieux d'intervention des AESH interrogés dans le  baromètre du bien-être au travail des personnels de l'éducation nationale 2023"/>
    <hyperlink ref="A14" location="'12.12'!A1" display="12.12 - Satisfaction des AESH vis-à-vis de leur travail, comparée à celle des autres personnels de l'éducation nationale exerçant dans en école ou établissement scolaire, et aux Français en emploi (notes sur 10)"/>
    <hyperlink ref="A15" location="'12.13'!A1" display="12.13 - Effectifs des personnels pour le pilotage et l'accompagnement des AESH"/>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14A8E"/>
    <pageSetUpPr fitToPage="1"/>
  </sheetPr>
  <dimension ref="A1:L27"/>
  <sheetViews>
    <sheetView workbookViewId="0"/>
  </sheetViews>
  <sheetFormatPr baseColWidth="10" defaultRowHeight="15.75"/>
  <cols>
    <col min="1" max="1" width="20.28515625" style="248" customWidth="1"/>
    <col min="2" max="2" width="26.140625" style="248" customWidth="1"/>
    <col min="3" max="3" width="22.140625" style="248" customWidth="1"/>
    <col min="4" max="5" width="22" style="248" customWidth="1"/>
    <col min="6" max="6" width="22" style="260" customWidth="1"/>
    <col min="7" max="10" width="22" style="248" customWidth="1"/>
    <col min="11" max="16384" width="11.42578125" style="248"/>
  </cols>
  <sheetData>
    <row r="1" spans="1:12">
      <c r="A1" s="244" t="s">
        <v>191</v>
      </c>
      <c r="B1" s="245"/>
      <c r="C1" s="246"/>
      <c r="D1" s="246"/>
      <c r="E1" s="246"/>
      <c r="F1" s="247"/>
      <c r="G1" s="246"/>
      <c r="H1" s="246"/>
      <c r="I1" s="246"/>
      <c r="J1" s="246"/>
    </row>
    <row r="2" spans="1:12" ht="47.25">
      <c r="A2" s="307"/>
      <c r="B2" s="308"/>
      <c r="C2" s="249" t="s">
        <v>170</v>
      </c>
      <c r="D2" s="249" t="s">
        <v>171</v>
      </c>
      <c r="E2" s="249" t="s">
        <v>172</v>
      </c>
      <c r="F2" s="250" t="s">
        <v>173</v>
      </c>
      <c r="G2" s="249" t="s">
        <v>174</v>
      </c>
      <c r="H2" s="249" t="s">
        <v>175</v>
      </c>
      <c r="I2" s="251" t="s">
        <v>176</v>
      </c>
      <c r="J2" s="249" t="s">
        <v>177</v>
      </c>
    </row>
    <row r="3" spans="1:12">
      <c r="A3" s="309" t="s">
        <v>178</v>
      </c>
      <c r="B3" s="252" t="s">
        <v>75</v>
      </c>
      <c r="C3" s="253">
        <v>42.2407254602888</v>
      </c>
      <c r="D3" s="253">
        <v>0.74179648105085005</v>
      </c>
      <c r="E3" s="253">
        <v>1.9470073929604299</v>
      </c>
      <c r="F3" s="254">
        <v>43.6851449003575</v>
      </c>
      <c r="G3" s="253">
        <v>1.7719767626001199</v>
      </c>
      <c r="H3" s="253">
        <v>1.25021878828795E-2</v>
      </c>
      <c r="I3" s="254">
        <v>44.318589086423401</v>
      </c>
      <c r="J3" s="255">
        <v>119979</v>
      </c>
      <c r="K3" s="273"/>
    </row>
    <row r="4" spans="1:12">
      <c r="A4" s="309"/>
      <c r="B4" s="252" t="s">
        <v>76</v>
      </c>
      <c r="C4" s="253">
        <v>30.599740780016401</v>
      </c>
      <c r="D4" s="253">
        <v>0.50665724048544802</v>
      </c>
      <c r="E4" s="253">
        <v>0.91905266878755698</v>
      </c>
      <c r="F4" s="254">
        <v>31.4598798161894</v>
      </c>
      <c r="G4" s="253" t="s">
        <v>179</v>
      </c>
      <c r="H4" s="253">
        <v>0.88370448921880496</v>
      </c>
      <c r="I4" s="254">
        <v>31.895840697537398</v>
      </c>
      <c r="J4" s="255">
        <v>8487</v>
      </c>
      <c r="K4" s="273"/>
    </row>
    <row r="5" spans="1:12">
      <c r="A5" s="310" t="s">
        <v>180</v>
      </c>
      <c r="B5" s="252" t="s">
        <v>72</v>
      </c>
      <c r="C5" s="253">
        <v>40.609476499808899</v>
      </c>
      <c r="D5" s="253">
        <v>9.5529231944975104E-2</v>
      </c>
      <c r="E5" s="253">
        <v>1.45204432556362</v>
      </c>
      <c r="F5" s="254">
        <v>41.058463889950303</v>
      </c>
      <c r="G5" s="253">
        <v>5.8846006878104697</v>
      </c>
      <c r="H5" s="253">
        <v>0.171952617500955</v>
      </c>
      <c r="I5" s="254">
        <v>43.007260221627803</v>
      </c>
      <c r="J5" s="255">
        <v>10468</v>
      </c>
      <c r="K5" s="273"/>
      <c r="L5" s="273"/>
    </row>
    <row r="6" spans="1:12">
      <c r="A6" s="310"/>
      <c r="B6" s="252" t="s">
        <v>181</v>
      </c>
      <c r="C6" s="253">
        <v>41.744570688911203</v>
      </c>
      <c r="D6" s="253">
        <v>0.24809434776355499</v>
      </c>
      <c r="E6" s="253">
        <v>1.40946354091759</v>
      </c>
      <c r="F6" s="254">
        <v>42.539191715806098</v>
      </c>
      <c r="G6" s="253">
        <v>4.7209837480224301</v>
      </c>
      <c r="H6" s="253">
        <v>0.154609521070041</v>
      </c>
      <c r="I6" s="254">
        <v>44.351359125557302</v>
      </c>
      <c r="J6" s="255">
        <v>27812</v>
      </c>
      <c r="K6" s="273"/>
      <c r="L6" s="273"/>
    </row>
    <row r="7" spans="1:12">
      <c r="A7" s="310"/>
      <c r="B7" s="252" t="s">
        <v>182</v>
      </c>
      <c r="C7" s="253">
        <v>40.735444817807</v>
      </c>
      <c r="D7" s="253">
        <v>0.64107147112795204</v>
      </c>
      <c r="E7" s="253">
        <v>1.8398036271776099</v>
      </c>
      <c r="F7" s="254">
        <v>42.0771668930673</v>
      </c>
      <c r="G7" s="253">
        <v>0.46471723743476001</v>
      </c>
      <c r="H7" s="253">
        <v>5.4812802364100001E-2</v>
      </c>
      <c r="I7" s="254">
        <v>42.274969614642103</v>
      </c>
      <c r="J7" s="255">
        <v>41961</v>
      </c>
      <c r="K7" s="273"/>
      <c r="L7" s="273"/>
    </row>
    <row r="8" spans="1:12">
      <c r="A8" s="310"/>
      <c r="B8" s="252" t="s">
        <v>74</v>
      </c>
      <c r="C8" s="253">
        <v>42.142042509071999</v>
      </c>
      <c r="D8" s="253">
        <v>1.2130637636080801</v>
      </c>
      <c r="E8" s="253">
        <v>2.2768273716951701</v>
      </c>
      <c r="F8" s="254">
        <v>44.163815448418802</v>
      </c>
      <c r="G8" s="253">
        <v>4.1472265422498704E-3</v>
      </c>
      <c r="H8" s="253">
        <v>1.2441679626749601E-2</v>
      </c>
      <c r="I8" s="254">
        <v>44.176257128045599</v>
      </c>
      <c r="J8" s="255">
        <v>48225</v>
      </c>
      <c r="K8" s="273"/>
      <c r="L8" s="273"/>
    </row>
    <row r="9" spans="1:12">
      <c r="A9" s="309" t="s">
        <v>7</v>
      </c>
      <c r="B9" s="309"/>
      <c r="C9" s="254">
        <v>41.471673438886498</v>
      </c>
      <c r="D9" s="254">
        <v>0.72626220167203703</v>
      </c>
      <c r="E9" s="254">
        <v>1.87909641461554</v>
      </c>
      <c r="F9" s="254">
        <v>42.877492877492799</v>
      </c>
      <c r="G9" s="254">
        <v>1.6549125838743299</v>
      </c>
      <c r="H9" s="254">
        <v>7.0057447106627396E-2</v>
      </c>
      <c r="I9" s="254">
        <v>43.497890492426002</v>
      </c>
      <c r="J9" s="255">
        <v>128466</v>
      </c>
      <c r="K9" s="273"/>
    </row>
    <row r="10" spans="1:12">
      <c r="A10" s="256" t="s">
        <v>183</v>
      </c>
      <c r="B10" s="256"/>
      <c r="C10" s="256"/>
      <c r="D10" s="256"/>
      <c r="E10" s="256"/>
      <c r="F10" s="257"/>
      <c r="G10" s="256"/>
      <c r="H10" s="256"/>
      <c r="I10" s="256"/>
      <c r="J10" s="256"/>
    </row>
    <row r="11" spans="1:12">
      <c r="A11" s="258" t="s">
        <v>184</v>
      </c>
      <c r="B11" s="256"/>
      <c r="C11" s="256"/>
      <c r="D11" s="256"/>
      <c r="E11" s="256"/>
      <c r="F11" s="257"/>
      <c r="G11" s="256"/>
      <c r="H11" s="256"/>
      <c r="I11" s="256"/>
      <c r="J11" s="256"/>
    </row>
    <row r="12" spans="1:12">
      <c r="A12" s="258" t="s">
        <v>185</v>
      </c>
      <c r="B12" s="256"/>
      <c r="C12" s="256"/>
      <c r="D12" s="256"/>
      <c r="E12" s="256"/>
      <c r="F12" s="257"/>
      <c r="G12" s="256"/>
      <c r="H12" s="256"/>
      <c r="I12" s="256"/>
      <c r="J12" s="256"/>
    </row>
    <row r="13" spans="1:12">
      <c r="A13" s="258" t="s">
        <v>186</v>
      </c>
      <c r="B13" s="256"/>
      <c r="C13" s="256"/>
      <c r="D13" s="256"/>
      <c r="E13" s="256"/>
      <c r="F13" s="257"/>
      <c r="G13" s="256"/>
      <c r="H13" s="256"/>
      <c r="I13" s="256"/>
      <c r="J13" s="256"/>
    </row>
    <row r="14" spans="1:12">
      <c r="A14" s="259" t="s">
        <v>187</v>
      </c>
    </row>
    <row r="15" spans="1:12">
      <c r="A15" s="261" t="s">
        <v>188</v>
      </c>
    </row>
    <row r="19" spans="1:11">
      <c r="A19" s="259"/>
      <c r="C19"/>
      <c r="D19"/>
      <c r="E19"/>
      <c r="F19"/>
      <c r="G19"/>
      <c r="H19"/>
      <c r="I19"/>
      <c r="J19"/>
      <c r="K19"/>
    </row>
    <row r="20" spans="1:11">
      <c r="A20" s="262"/>
      <c r="C20"/>
      <c r="D20"/>
      <c r="E20"/>
      <c r="F20"/>
      <c r="G20"/>
      <c r="H20"/>
      <c r="I20"/>
      <c r="J20"/>
      <c r="K20"/>
    </row>
    <row r="21" spans="1:11">
      <c r="A21" s="262"/>
      <c r="C21"/>
      <c r="D21"/>
      <c r="E21"/>
      <c r="F21"/>
      <c r="G21"/>
      <c r="H21"/>
      <c r="I21"/>
      <c r="J21"/>
      <c r="K21"/>
    </row>
    <row r="22" spans="1:11">
      <c r="A22" s="262"/>
      <c r="C22"/>
      <c r="D22"/>
      <c r="E22"/>
      <c r="F22"/>
      <c r="G22"/>
      <c r="H22"/>
      <c r="I22"/>
      <c r="J22"/>
      <c r="K22"/>
    </row>
    <row r="23" spans="1:11">
      <c r="A23" s="259"/>
      <c r="C23"/>
      <c r="D23"/>
      <c r="E23"/>
      <c r="F23"/>
      <c r="G23"/>
      <c r="H23"/>
      <c r="I23"/>
      <c r="J23"/>
      <c r="K23"/>
    </row>
    <row r="24" spans="1:11">
      <c r="A24" s="261"/>
      <c r="C24"/>
      <c r="D24"/>
      <c r="E24"/>
      <c r="F24"/>
      <c r="G24"/>
      <c r="H24"/>
      <c r="I24"/>
      <c r="J24"/>
      <c r="K24"/>
    </row>
    <row r="25" spans="1:11">
      <c r="C25"/>
      <c r="D25"/>
      <c r="E25"/>
      <c r="F25"/>
      <c r="G25"/>
      <c r="H25"/>
      <c r="I25"/>
      <c r="J25"/>
      <c r="K25"/>
    </row>
    <row r="26" spans="1:11">
      <c r="C26"/>
      <c r="D26"/>
      <c r="E26"/>
      <c r="F26"/>
      <c r="G26"/>
      <c r="H26"/>
      <c r="I26"/>
      <c r="J26"/>
      <c r="K26"/>
    </row>
    <row r="27" spans="1:11">
      <c r="C27"/>
      <c r="D27"/>
      <c r="E27"/>
      <c r="F27"/>
      <c r="G27"/>
      <c r="H27"/>
      <c r="I27"/>
      <c r="J27"/>
      <c r="K27"/>
    </row>
  </sheetData>
  <mergeCells count="4">
    <mergeCell ref="A2:B2"/>
    <mergeCell ref="A3:A4"/>
    <mergeCell ref="A5:A8"/>
    <mergeCell ref="A9:B9"/>
  </mergeCells>
  <pageMargins left="0.7" right="0.7" top="0.75" bottom="0.75" header="0.3" footer="0.3"/>
  <pageSetup paperSize="9" scale="5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14A8E"/>
  </sheetPr>
  <dimension ref="A1:K29"/>
  <sheetViews>
    <sheetView workbookViewId="0"/>
  </sheetViews>
  <sheetFormatPr baseColWidth="10" defaultRowHeight="12.75"/>
  <cols>
    <col min="1" max="1" width="17.85546875" style="264" customWidth="1"/>
    <col min="2" max="2" width="29.140625" style="264" customWidth="1"/>
    <col min="3" max="3" width="22.140625" style="264" customWidth="1"/>
    <col min="4" max="5" width="22" style="264" customWidth="1"/>
    <col min="6" max="6" width="22" style="265" customWidth="1"/>
    <col min="7" max="8" width="22" style="264" customWidth="1"/>
    <col min="9" max="9" width="22" style="265" customWidth="1"/>
    <col min="10" max="10" width="22" style="264" customWidth="1"/>
    <col min="11" max="16384" width="11.42578125" style="264"/>
  </cols>
  <sheetData>
    <row r="1" spans="1:10" ht="15.75">
      <c r="A1" s="263" t="s">
        <v>192</v>
      </c>
    </row>
    <row r="2" spans="1:10" ht="47.25">
      <c r="A2" s="311"/>
      <c r="B2" s="311"/>
      <c r="C2" s="266" t="s">
        <v>170</v>
      </c>
      <c r="D2" s="266" t="s">
        <v>171</v>
      </c>
      <c r="E2" s="266" t="s">
        <v>172</v>
      </c>
      <c r="F2" s="251" t="s">
        <v>173</v>
      </c>
      <c r="G2" s="249" t="s">
        <v>174</v>
      </c>
      <c r="H2" s="249" t="s">
        <v>175</v>
      </c>
      <c r="I2" s="251" t="s">
        <v>176</v>
      </c>
      <c r="J2" s="249" t="s">
        <v>177</v>
      </c>
    </row>
    <row r="3" spans="1:10" ht="15.75">
      <c r="A3" s="309" t="s">
        <v>178</v>
      </c>
      <c r="B3" s="252" t="s">
        <v>75</v>
      </c>
      <c r="C3" s="267">
        <v>9.79499745788846</v>
      </c>
      <c r="D3" s="267">
        <v>1.88707190424991</v>
      </c>
      <c r="E3" s="267">
        <v>1.0806891205961</v>
      </c>
      <c r="F3" s="268">
        <v>12.7627584827344</v>
      </c>
      <c r="G3" s="267">
        <v>2.0349894564882098</v>
      </c>
      <c r="H3" s="267">
        <v>5.10089265621483E-3</v>
      </c>
      <c r="I3" s="268">
        <v>14.802848831878901</v>
      </c>
      <c r="J3" s="255">
        <v>119979</v>
      </c>
    </row>
    <row r="4" spans="1:10" ht="15.75">
      <c r="A4" s="309"/>
      <c r="B4" s="252" t="s">
        <v>76</v>
      </c>
      <c r="C4" s="267">
        <v>6.8191351478732098</v>
      </c>
      <c r="D4" s="267">
        <v>1.33627901496406</v>
      </c>
      <c r="E4" s="267">
        <v>0.48627312360080099</v>
      </c>
      <c r="F4" s="268">
        <v>8.6416872864380796</v>
      </c>
      <c r="G4" s="267" t="s">
        <v>179</v>
      </c>
      <c r="H4" s="267">
        <v>0.18993755154942801</v>
      </c>
      <c r="I4" s="268">
        <v>8.8316248379875102</v>
      </c>
      <c r="J4" s="255">
        <v>8487</v>
      </c>
    </row>
    <row r="5" spans="1:10" ht="15.75">
      <c r="A5" s="310" t="s">
        <v>180</v>
      </c>
      <c r="B5" s="252" t="s">
        <v>72</v>
      </c>
      <c r="C5" s="267">
        <v>8.2010890332441697</v>
      </c>
      <c r="D5" s="267">
        <v>0.20940007642338501</v>
      </c>
      <c r="E5" s="267">
        <v>0.53677875429881505</v>
      </c>
      <c r="F5" s="268">
        <v>8.9472678639663705</v>
      </c>
      <c r="G5" s="267">
        <v>6.2848681696599096</v>
      </c>
      <c r="H5" s="267">
        <v>3.1524646541841797E-2</v>
      </c>
      <c r="I5" s="268">
        <v>15.263660680168099</v>
      </c>
      <c r="J5" s="255">
        <v>10468</v>
      </c>
    </row>
    <row r="6" spans="1:10" ht="15.75">
      <c r="A6" s="310"/>
      <c r="B6" s="252" t="s">
        <v>181</v>
      </c>
      <c r="C6" s="267">
        <v>8.9838558895440794</v>
      </c>
      <c r="D6" s="267">
        <v>0.60128721415216402</v>
      </c>
      <c r="E6" s="267">
        <v>0.68157629800086295</v>
      </c>
      <c r="F6" s="268">
        <v>10.266719401697101</v>
      </c>
      <c r="G6" s="267">
        <v>5.5615202071048397</v>
      </c>
      <c r="H6" s="267">
        <v>4.5663742269523903E-2</v>
      </c>
      <c r="I6" s="268">
        <v>15.8739033510714</v>
      </c>
      <c r="J6" s="255">
        <v>27812</v>
      </c>
    </row>
    <row r="7" spans="1:10" ht="15.75">
      <c r="A7" s="310"/>
      <c r="B7" s="252" t="s">
        <v>182</v>
      </c>
      <c r="C7" s="267">
        <v>9.0602940826005103</v>
      </c>
      <c r="D7" s="267">
        <v>1.6378780295989099</v>
      </c>
      <c r="E7" s="267">
        <v>1.0308619908962999</v>
      </c>
      <c r="F7" s="268">
        <v>11.729034103095699</v>
      </c>
      <c r="G7" s="267">
        <v>0.55971020709706598</v>
      </c>
      <c r="H7" s="267">
        <v>1.1963489907294801E-2</v>
      </c>
      <c r="I7" s="268">
        <v>12.3007078001</v>
      </c>
      <c r="J7" s="255">
        <v>41961</v>
      </c>
    </row>
    <row r="8" spans="1:10" ht="15.75">
      <c r="A8" s="310"/>
      <c r="B8" s="252" t="s">
        <v>74</v>
      </c>
      <c r="C8" s="267">
        <v>10.724333851736599</v>
      </c>
      <c r="D8" s="267">
        <v>3.11265940902021</v>
      </c>
      <c r="E8" s="267">
        <v>1.36767236910316</v>
      </c>
      <c r="F8" s="268">
        <v>15.204665629859999</v>
      </c>
      <c r="G8" s="267">
        <v>4.2094349403836101E-3</v>
      </c>
      <c r="H8" s="267">
        <v>2.5298081907724201E-3</v>
      </c>
      <c r="I8" s="268">
        <v>15.2114048729911</v>
      </c>
      <c r="J8" s="255">
        <v>48225</v>
      </c>
    </row>
    <row r="9" spans="1:10" ht="15.75">
      <c r="A9" s="309" t="s">
        <v>7</v>
      </c>
      <c r="B9" s="309"/>
      <c r="C9" s="268">
        <v>9.5983995765416505</v>
      </c>
      <c r="D9" s="268">
        <v>1.8506842277333999</v>
      </c>
      <c r="E9" s="268">
        <v>1.0414195195615901</v>
      </c>
      <c r="F9" s="268">
        <v>12.490503323836601</v>
      </c>
      <c r="G9" s="268">
        <v>1.9005495617517401</v>
      </c>
      <c r="H9" s="268">
        <v>1.7311973596126601E-2</v>
      </c>
      <c r="I9" s="268">
        <v>14.4083648591845</v>
      </c>
      <c r="J9" s="255">
        <v>128466</v>
      </c>
    </row>
    <row r="10" spans="1:10" ht="15.75">
      <c r="A10" s="269" t="s">
        <v>183</v>
      </c>
      <c r="B10" s="270"/>
      <c r="C10" s="271"/>
      <c r="D10" s="271"/>
      <c r="E10" s="271"/>
      <c r="F10" s="271"/>
      <c r="G10" s="271"/>
      <c r="H10" s="271"/>
      <c r="I10" s="271"/>
    </row>
    <row r="11" spans="1:10" s="248" customFormat="1" ht="15.75">
      <c r="A11" s="258" t="s">
        <v>184</v>
      </c>
      <c r="B11" s="256"/>
      <c r="C11" s="256"/>
      <c r="D11" s="256"/>
      <c r="E11" s="256"/>
      <c r="F11" s="257"/>
      <c r="G11" s="256"/>
      <c r="H11" s="256"/>
      <c r="I11" s="256"/>
      <c r="J11" s="256"/>
    </row>
    <row r="12" spans="1:10" ht="15.75">
      <c r="A12" s="259" t="s">
        <v>189</v>
      </c>
      <c r="B12" s="270"/>
      <c r="C12" s="271"/>
      <c r="D12" s="271"/>
      <c r="E12" s="271"/>
      <c r="F12" s="271"/>
      <c r="G12" s="271"/>
      <c r="H12" s="271"/>
      <c r="I12" s="271"/>
    </row>
    <row r="13" spans="1:10" ht="15.75">
      <c r="A13" s="259" t="s">
        <v>186</v>
      </c>
      <c r="B13" s="270"/>
      <c r="C13" s="271"/>
      <c r="D13" s="271"/>
      <c r="E13" s="271"/>
      <c r="F13" s="271"/>
      <c r="G13" s="271"/>
      <c r="H13" s="271"/>
      <c r="I13" s="271"/>
    </row>
    <row r="14" spans="1:10" ht="15.75">
      <c r="A14" s="259" t="s">
        <v>187</v>
      </c>
      <c r="B14" s="270"/>
      <c r="C14" s="271"/>
      <c r="D14" s="271"/>
      <c r="E14" s="271"/>
      <c r="F14" s="271"/>
      <c r="G14" s="271"/>
      <c r="H14" s="271"/>
      <c r="I14" s="271"/>
    </row>
    <row r="15" spans="1:10" ht="15.75">
      <c r="A15" s="269" t="s">
        <v>188</v>
      </c>
      <c r="B15" s="270"/>
      <c r="C15" s="271"/>
      <c r="D15" s="271"/>
      <c r="E15" s="271"/>
      <c r="F15" s="271"/>
      <c r="G15" s="271"/>
      <c r="H15" s="271"/>
      <c r="I15" s="271"/>
    </row>
    <row r="16" spans="1:10" ht="15.75">
      <c r="A16" s="272"/>
      <c r="B16" s="270"/>
      <c r="C16" s="271"/>
      <c r="D16" s="271"/>
      <c r="E16" s="271"/>
      <c r="F16" s="271"/>
      <c r="G16" s="271"/>
      <c r="H16" s="271"/>
      <c r="I16" s="271"/>
    </row>
    <row r="21" spans="4:11" ht="15">
      <c r="D21"/>
      <c r="E21"/>
      <c r="F21"/>
      <c r="G21"/>
      <c r="H21"/>
      <c r="I21"/>
      <c r="J21"/>
      <c r="K21"/>
    </row>
    <row r="22" spans="4:11" ht="15">
      <c r="D22"/>
      <c r="E22"/>
      <c r="F22"/>
      <c r="G22"/>
      <c r="H22"/>
      <c r="I22"/>
      <c r="J22"/>
      <c r="K22"/>
    </row>
    <row r="23" spans="4:11" ht="15">
      <c r="D23"/>
      <c r="E23"/>
      <c r="F23"/>
      <c r="G23"/>
      <c r="H23"/>
      <c r="I23"/>
      <c r="J23"/>
      <c r="K23"/>
    </row>
    <row r="24" spans="4:11" ht="15">
      <c r="D24"/>
      <c r="E24"/>
      <c r="F24"/>
      <c r="G24"/>
      <c r="H24"/>
      <c r="I24"/>
      <c r="J24"/>
      <c r="K24"/>
    </row>
    <row r="25" spans="4:11" ht="15">
      <c r="D25"/>
      <c r="E25"/>
      <c r="F25"/>
      <c r="G25"/>
      <c r="H25"/>
      <c r="I25"/>
      <c r="J25"/>
      <c r="K25"/>
    </row>
    <row r="26" spans="4:11" ht="15">
      <c r="D26"/>
      <c r="E26"/>
      <c r="F26"/>
      <c r="G26"/>
      <c r="H26"/>
      <c r="I26"/>
      <c r="J26"/>
      <c r="K26"/>
    </row>
    <row r="27" spans="4:11" ht="15">
      <c r="D27"/>
      <c r="E27"/>
      <c r="F27"/>
      <c r="G27"/>
      <c r="H27"/>
      <c r="I27"/>
      <c r="J27"/>
      <c r="K27"/>
    </row>
    <row r="28" spans="4:11" ht="15">
      <c r="D28"/>
      <c r="E28"/>
      <c r="F28"/>
      <c r="G28"/>
      <c r="H28"/>
      <c r="I28"/>
      <c r="J28"/>
      <c r="K28"/>
    </row>
    <row r="29" spans="4:11" ht="15">
      <c r="D29"/>
      <c r="E29"/>
      <c r="F29"/>
      <c r="G29"/>
      <c r="H29"/>
      <c r="I29"/>
      <c r="J29"/>
      <c r="K29"/>
    </row>
  </sheetData>
  <mergeCells count="4">
    <mergeCell ref="A2:B2"/>
    <mergeCell ref="A3:A4"/>
    <mergeCell ref="A5:A8"/>
    <mergeCell ref="A9:B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714A8E"/>
    <pageSetUpPr fitToPage="1"/>
  </sheetPr>
  <dimension ref="A1:K29"/>
  <sheetViews>
    <sheetView workbookViewId="0"/>
  </sheetViews>
  <sheetFormatPr baseColWidth="10" defaultRowHeight="12.75"/>
  <cols>
    <col min="1" max="1" width="44" style="73" customWidth="1"/>
    <col min="2" max="2" width="17" style="73" customWidth="1"/>
    <col min="3" max="3" width="12.28515625" style="73" customWidth="1"/>
    <col min="4" max="7" width="11.42578125" style="73"/>
    <col min="8" max="8" width="19.85546875" style="73" customWidth="1"/>
    <col min="9" max="9" width="17.5703125" style="73" customWidth="1"/>
    <col min="10" max="16384" width="11.42578125" style="73"/>
  </cols>
  <sheetData>
    <row r="1" spans="1:11" s="84" customFormat="1" ht="16.5" customHeight="1">
      <c r="A1" s="83" t="s">
        <v>190</v>
      </c>
    </row>
    <row r="2" spans="1:11">
      <c r="A2" s="60"/>
    </row>
    <row r="3" spans="1:11">
      <c r="A3" s="144" t="s">
        <v>84</v>
      </c>
      <c r="B3" s="74" t="s">
        <v>83</v>
      </c>
      <c r="H3" s="312"/>
      <c r="I3" s="312"/>
      <c r="J3" s="312"/>
      <c r="K3" s="312"/>
    </row>
    <row r="4" spans="1:11">
      <c r="A4" s="134" t="s">
        <v>85</v>
      </c>
      <c r="B4" s="135">
        <v>25</v>
      </c>
    </row>
    <row r="5" spans="1:11">
      <c r="A5" s="136" t="s">
        <v>86</v>
      </c>
      <c r="B5" s="137">
        <v>27</v>
      </c>
    </row>
    <row r="6" spans="1:11">
      <c r="A6" s="136" t="s">
        <v>87</v>
      </c>
      <c r="B6" s="137">
        <v>8</v>
      </c>
    </row>
    <row r="7" spans="1:11">
      <c r="A7" s="136" t="s">
        <v>88</v>
      </c>
      <c r="B7" s="137">
        <v>1</v>
      </c>
    </row>
    <row r="8" spans="1:11">
      <c r="A8" s="138" t="s">
        <v>89</v>
      </c>
      <c r="B8" s="139">
        <v>39</v>
      </c>
    </row>
    <row r="27" spans="1:8">
      <c r="C27" s="140" t="s">
        <v>124</v>
      </c>
    </row>
    <row r="28" spans="1:8">
      <c r="A28" s="118" t="s">
        <v>125</v>
      </c>
      <c r="B28" s="118"/>
      <c r="C28" s="118"/>
      <c r="D28" s="118"/>
      <c r="E28" s="118"/>
      <c r="F28" s="118"/>
      <c r="G28" s="118"/>
      <c r="H28" s="118"/>
    </row>
    <row r="29" spans="1:8" ht="12.75" customHeight="1">
      <c r="A29" s="145" t="s">
        <v>159</v>
      </c>
      <c r="B29" s="145"/>
      <c r="C29" s="145"/>
      <c r="D29" s="145"/>
      <c r="E29" s="145"/>
      <c r="F29" s="145"/>
      <c r="G29" s="145"/>
      <c r="H29" s="145"/>
    </row>
  </sheetData>
  <mergeCells count="2">
    <mergeCell ref="H3:I3"/>
    <mergeCell ref="J3:K3"/>
  </mergeCells>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714A8E"/>
    <pageSetUpPr fitToPage="1"/>
  </sheetPr>
  <dimension ref="A1:H30"/>
  <sheetViews>
    <sheetView workbookViewId="0"/>
  </sheetViews>
  <sheetFormatPr baseColWidth="10" defaultRowHeight="12.75"/>
  <cols>
    <col min="1" max="1" width="40" style="73" customWidth="1"/>
    <col min="2" max="7" width="12.85546875" style="73" customWidth="1"/>
    <col min="8" max="16384" width="11.42578125" style="73"/>
  </cols>
  <sheetData>
    <row r="1" spans="1:1" s="84" customFormat="1" ht="16.5" customHeight="1">
      <c r="A1" s="83" t="s">
        <v>193</v>
      </c>
    </row>
    <row r="22" spans="1:8">
      <c r="H22" s="140" t="s">
        <v>124</v>
      </c>
    </row>
    <row r="23" spans="1:8">
      <c r="A23" s="313" t="s">
        <v>117</v>
      </c>
      <c r="B23" s="313"/>
      <c r="C23" s="313"/>
      <c r="D23" s="313"/>
      <c r="E23" s="313"/>
      <c r="F23" s="313"/>
      <c r="G23" s="313"/>
      <c r="H23" s="313"/>
    </row>
    <row r="24" spans="1:8">
      <c r="A24" s="314" t="s">
        <v>90</v>
      </c>
      <c r="B24" s="314"/>
      <c r="C24" s="314"/>
      <c r="D24" s="314"/>
      <c r="E24" s="314"/>
      <c r="F24" s="314"/>
      <c r="G24" s="314"/>
      <c r="H24" s="314"/>
    </row>
    <row r="25" spans="1:8" ht="24" customHeight="1">
      <c r="A25" s="315" t="s">
        <v>160</v>
      </c>
      <c r="B25" s="315"/>
      <c r="C25" s="315"/>
      <c r="D25" s="315"/>
      <c r="E25" s="315"/>
      <c r="F25" s="315"/>
      <c r="G25" s="315"/>
      <c r="H25" s="315"/>
    </row>
    <row r="27" spans="1:8" ht="103.5" customHeight="1">
      <c r="B27" s="146" t="s">
        <v>91</v>
      </c>
      <c r="C27" s="146" t="s">
        <v>92</v>
      </c>
      <c r="D27" s="146" t="s">
        <v>93</v>
      </c>
      <c r="E27" s="147" t="s">
        <v>94</v>
      </c>
      <c r="F27" s="147" t="s">
        <v>95</v>
      </c>
      <c r="G27" s="146" t="s">
        <v>96</v>
      </c>
    </row>
    <row r="28" spans="1:8">
      <c r="A28" s="141" t="s">
        <v>18</v>
      </c>
      <c r="B28" s="148">
        <v>7.0540000000000003</v>
      </c>
      <c r="C28" s="148">
        <v>7.9480000000000004</v>
      </c>
      <c r="D28" s="148">
        <v>7.883</v>
      </c>
      <c r="E28" s="148">
        <v>2.1219999999999999</v>
      </c>
      <c r="F28" s="148">
        <v>2.2320000000000002</v>
      </c>
      <c r="G28" s="148">
        <v>2.387</v>
      </c>
    </row>
    <row r="29" spans="1:8">
      <c r="A29" s="142" t="s">
        <v>97</v>
      </c>
      <c r="B29" s="149">
        <v>6.1</v>
      </c>
      <c r="C29" s="149">
        <v>7.4</v>
      </c>
      <c r="D29" s="149">
        <v>5.6</v>
      </c>
      <c r="E29" s="149">
        <v>3.2</v>
      </c>
      <c r="F29" s="149">
        <v>2.8</v>
      </c>
      <c r="G29" s="149">
        <v>2.4940000000000002</v>
      </c>
    </row>
    <row r="30" spans="1:8">
      <c r="A30" s="143" t="s">
        <v>98</v>
      </c>
      <c r="B30" s="150">
        <v>7.149</v>
      </c>
      <c r="C30" s="150">
        <v>7.3680000000000003</v>
      </c>
      <c r="D30" s="150">
        <v>5.9720000000000004</v>
      </c>
      <c r="E30" s="150"/>
      <c r="F30" s="150"/>
      <c r="G30" s="150"/>
    </row>
  </sheetData>
  <mergeCells count="3">
    <mergeCell ref="A23:H23"/>
    <mergeCell ref="A24:H24"/>
    <mergeCell ref="A25:H25"/>
  </mergeCells>
  <pageMargins left="0.7" right="0.7" top="0.75" bottom="0.75" header="0.3" footer="0.3"/>
  <pageSetup paperSize="9" scale="5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714A8E"/>
  </sheetPr>
  <dimension ref="A1:J17"/>
  <sheetViews>
    <sheetView workbookViewId="0"/>
  </sheetViews>
  <sheetFormatPr baseColWidth="10" defaultRowHeight="12.75"/>
  <cols>
    <col min="1" max="1" width="30.5703125" style="73" bestFit="1" customWidth="1"/>
    <col min="2" max="4" width="9.42578125" style="73" bestFit="1" customWidth="1"/>
    <col min="5" max="5" width="9.5703125" style="73" customWidth="1"/>
    <col min="6" max="16384" width="11.42578125" style="73"/>
  </cols>
  <sheetData>
    <row r="1" spans="1:10" s="84" customFormat="1" ht="16.5" customHeight="1">
      <c r="A1" s="83" t="s">
        <v>194</v>
      </c>
    </row>
    <row r="3" spans="1:10">
      <c r="B3" s="74" t="s">
        <v>58</v>
      </c>
      <c r="C3" s="74" t="s">
        <v>59</v>
      </c>
      <c r="D3" s="74" t="s">
        <v>60</v>
      </c>
      <c r="E3" s="74" t="s">
        <v>62</v>
      </c>
      <c r="F3" s="74">
        <v>2024</v>
      </c>
    </row>
    <row r="4" spans="1:10">
      <c r="A4" s="75" t="s">
        <v>79</v>
      </c>
      <c r="B4" s="76">
        <v>128</v>
      </c>
      <c r="C4" s="76">
        <v>130</v>
      </c>
      <c r="D4" s="76">
        <v>122</v>
      </c>
      <c r="E4" s="76">
        <v>128</v>
      </c>
      <c r="F4" s="76">
        <v>122</v>
      </c>
      <c r="G4" s="77"/>
      <c r="H4" s="77"/>
    </row>
    <row r="5" spans="1:10">
      <c r="A5" s="75" t="s">
        <v>80</v>
      </c>
      <c r="B5" s="76">
        <v>2177</v>
      </c>
      <c r="C5" s="76">
        <v>2264</v>
      </c>
      <c r="D5" s="76">
        <v>2313</v>
      </c>
      <c r="E5" s="76">
        <v>2372</v>
      </c>
      <c r="F5" s="76">
        <v>2428</v>
      </c>
    </row>
    <row r="6" spans="1:10">
      <c r="A6" s="78" t="s">
        <v>81</v>
      </c>
      <c r="B6" s="79">
        <v>186</v>
      </c>
      <c r="C6" s="79">
        <v>198</v>
      </c>
      <c r="D6" s="79">
        <v>206</v>
      </c>
      <c r="E6" s="79">
        <v>218</v>
      </c>
      <c r="F6" s="79">
        <v>220</v>
      </c>
      <c r="J6" s="238"/>
    </row>
    <row r="7" spans="1:10">
      <c r="A7" s="75" t="s">
        <v>82</v>
      </c>
      <c r="B7" s="76">
        <v>206</v>
      </c>
      <c r="C7" s="76">
        <v>390</v>
      </c>
      <c r="D7" s="76">
        <v>448</v>
      </c>
      <c r="E7" s="76">
        <v>712</v>
      </c>
      <c r="F7" s="76">
        <v>998</v>
      </c>
      <c r="G7" s="77"/>
      <c r="H7" s="77"/>
      <c r="J7" s="238"/>
    </row>
    <row r="8" spans="1:10" ht="15" customHeight="1">
      <c r="A8" s="80"/>
      <c r="B8" s="80"/>
      <c r="C8" s="80"/>
      <c r="F8" s="1" t="s">
        <v>120</v>
      </c>
      <c r="G8" s="81"/>
      <c r="H8" s="81"/>
    </row>
    <row r="9" spans="1:10">
      <c r="A9" s="82" t="s">
        <v>101</v>
      </c>
      <c r="B9" s="47"/>
      <c r="C9" s="47"/>
      <c r="D9" s="47"/>
      <c r="E9" s="47"/>
      <c r="F9" s="47"/>
      <c r="G9" s="47"/>
      <c r="H9" s="47"/>
    </row>
    <row r="10" spans="1:10">
      <c r="A10" s="82" t="s">
        <v>155</v>
      </c>
      <c r="B10" s="47"/>
      <c r="C10" s="47"/>
      <c r="D10" s="47"/>
      <c r="E10" s="47"/>
      <c r="F10" s="47"/>
      <c r="G10" s="47"/>
      <c r="H10" s="47"/>
    </row>
    <row r="17" spans="9:9">
      <c r="I17" s="11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A14D7C"/>
  </sheetPr>
  <dimension ref="A1:K21"/>
  <sheetViews>
    <sheetView tabSelected="1" workbookViewId="0"/>
  </sheetViews>
  <sheetFormatPr baseColWidth="10" defaultColWidth="9.140625" defaultRowHeight="12.75"/>
  <cols>
    <col min="1" max="1" width="11.42578125" style="63" customWidth="1"/>
    <col min="2" max="2" width="10.28515625" style="63" customWidth="1"/>
    <col min="3" max="3" width="10.7109375" style="154" bestFit="1" customWidth="1"/>
    <col min="4" max="4" width="5.85546875" style="154" customWidth="1"/>
    <col min="5" max="5" width="8" style="63" bestFit="1" customWidth="1"/>
    <col min="6" max="7" width="9.28515625" style="63" bestFit="1" customWidth="1"/>
    <col min="8" max="8" width="6.5703125" style="63" bestFit="1" customWidth="1"/>
    <col min="9" max="10" width="9.28515625" style="63" bestFit="1" customWidth="1"/>
    <col min="11" max="11" width="9.7109375" style="154" bestFit="1" customWidth="1"/>
    <col min="12" max="16384" width="9.140625" style="63"/>
  </cols>
  <sheetData>
    <row r="1" spans="1:11" ht="15.75">
      <c r="A1" s="153" t="s">
        <v>126</v>
      </c>
    </row>
    <row r="3" spans="1:11" ht="51">
      <c r="A3" s="286"/>
      <c r="B3" s="287"/>
      <c r="C3" s="95" t="s">
        <v>4</v>
      </c>
      <c r="D3" s="95" t="s">
        <v>9</v>
      </c>
      <c r="E3" s="95" t="s">
        <v>10</v>
      </c>
      <c r="F3" s="95" t="s">
        <v>11</v>
      </c>
      <c r="G3" s="95" t="s">
        <v>12</v>
      </c>
      <c r="H3" s="95" t="s">
        <v>1</v>
      </c>
      <c r="I3" s="95" t="s">
        <v>163</v>
      </c>
      <c r="J3" s="95" t="s">
        <v>164</v>
      </c>
      <c r="K3" s="96" t="s">
        <v>0</v>
      </c>
    </row>
    <row r="4" spans="1:11">
      <c r="A4" s="288" t="s">
        <v>13</v>
      </c>
      <c r="B4" s="89" t="s">
        <v>75</v>
      </c>
      <c r="C4" s="90">
        <v>12593</v>
      </c>
      <c r="D4" s="91">
        <f>C4/$C$15*100</f>
        <v>9.3437210165089954</v>
      </c>
      <c r="E4" s="274"/>
      <c r="F4" s="274">
        <v>15.6</v>
      </c>
      <c r="G4" s="274">
        <v>40.1</v>
      </c>
      <c r="H4" s="275">
        <v>45.8</v>
      </c>
      <c r="I4" s="275">
        <v>98.2</v>
      </c>
      <c r="J4" s="275">
        <v>61.9</v>
      </c>
      <c r="K4" s="274">
        <v>7797</v>
      </c>
    </row>
    <row r="5" spans="1:11">
      <c r="A5" s="288"/>
      <c r="B5" s="89" t="s">
        <v>76</v>
      </c>
      <c r="C5" s="90">
        <v>857</v>
      </c>
      <c r="D5" s="91">
        <f t="shared" ref="D5:D15" si="0">C5/$C$15*100</f>
        <v>0.63587460582452238</v>
      </c>
      <c r="E5" s="274"/>
      <c r="F5" s="274">
        <v>40.6</v>
      </c>
      <c r="G5" s="274">
        <v>28.2</v>
      </c>
      <c r="H5" s="275">
        <v>40.299999999999997</v>
      </c>
      <c r="I5" s="275">
        <v>97.1</v>
      </c>
      <c r="J5" s="275">
        <v>60.2</v>
      </c>
      <c r="K5" s="274">
        <v>516</v>
      </c>
    </row>
    <row r="6" spans="1:11">
      <c r="A6" s="288"/>
      <c r="B6" s="89" t="s">
        <v>14</v>
      </c>
      <c r="C6" s="90">
        <v>13450</v>
      </c>
      <c r="D6" s="91">
        <f t="shared" si="0"/>
        <v>9.9795956223335196</v>
      </c>
      <c r="E6" s="274">
        <v>93.6</v>
      </c>
      <c r="F6" s="274">
        <v>17.2</v>
      </c>
      <c r="G6" s="274">
        <v>39.4</v>
      </c>
      <c r="H6" s="275">
        <v>45.5</v>
      </c>
      <c r="I6" s="275">
        <v>98.1</v>
      </c>
      <c r="J6" s="275">
        <v>61.8</v>
      </c>
      <c r="K6" s="274">
        <v>8313</v>
      </c>
    </row>
    <row r="7" spans="1:11">
      <c r="A7" s="288" t="s">
        <v>15</v>
      </c>
      <c r="B7" s="89" t="s">
        <v>75</v>
      </c>
      <c r="C7" s="90">
        <v>6819</v>
      </c>
      <c r="D7" s="91">
        <f t="shared" si="0"/>
        <v>5.0595436839176404</v>
      </c>
      <c r="E7" s="274"/>
      <c r="F7" s="274">
        <v>13.7</v>
      </c>
      <c r="G7" s="274">
        <v>44.4</v>
      </c>
      <c r="H7" s="275">
        <v>46.8</v>
      </c>
      <c r="I7" s="275">
        <v>92.1</v>
      </c>
      <c r="J7" s="275">
        <v>69.3</v>
      </c>
      <c r="K7" s="274">
        <v>4717</v>
      </c>
    </row>
    <row r="8" spans="1:11">
      <c r="A8" s="288"/>
      <c r="B8" s="89" t="s">
        <v>76</v>
      </c>
      <c r="C8" s="90">
        <v>876</v>
      </c>
      <c r="D8" s="91">
        <f t="shared" si="0"/>
        <v>0.64997217584863665</v>
      </c>
      <c r="E8" s="274"/>
      <c r="F8" s="274">
        <v>24.5</v>
      </c>
      <c r="G8" s="274">
        <v>38.200000000000003</v>
      </c>
      <c r="H8" s="275">
        <v>44.5</v>
      </c>
      <c r="I8" s="275">
        <v>89.7</v>
      </c>
      <c r="J8" s="275">
        <v>71.3</v>
      </c>
      <c r="K8" s="274">
        <v>624</v>
      </c>
    </row>
    <row r="9" spans="1:11">
      <c r="A9" s="288"/>
      <c r="B9" s="89" t="s">
        <v>14</v>
      </c>
      <c r="C9" s="90">
        <v>7695</v>
      </c>
      <c r="D9" s="91">
        <f t="shared" si="0"/>
        <v>5.7095158597662774</v>
      </c>
      <c r="E9" s="274">
        <v>88.6</v>
      </c>
      <c r="F9" s="274">
        <v>15</v>
      </c>
      <c r="G9" s="274">
        <v>43.7</v>
      </c>
      <c r="H9" s="275">
        <v>46.6</v>
      </c>
      <c r="I9" s="275">
        <v>91.8</v>
      </c>
      <c r="J9" s="275">
        <v>69.5</v>
      </c>
      <c r="K9" s="274">
        <v>5341</v>
      </c>
    </row>
    <row r="10" spans="1:11">
      <c r="A10" s="288" t="s">
        <v>16</v>
      </c>
      <c r="B10" s="89" t="s">
        <v>75</v>
      </c>
      <c r="C10" s="90">
        <v>107107</v>
      </c>
      <c r="D10" s="91">
        <f t="shared" si="0"/>
        <v>79.470970135410866</v>
      </c>
      <c r="E10" s="274"/>
      <c r="F10" s="274">
        <v>14.5</v>
      </c>
      <c r="G10" s="274">
        <v>38.4</v>
      </c>
      <c r="H10" s="275">
        <v>45.7</v>
      </c>
      <c r="I10" s="275">
        <v>98</v>
      </c>
      <c r="J10" s="275">
        <v>63</v>
      </c>
      <c r="K10" s="274">
        <v>67450</v>
      </c>
    </row>
    <row r="11" spans="1:11">
      <c r="A11" s="288"/>
      <c r="B11" s="89" t="s">
        <v>76</v>
      </c>
      <c r="C11" s="90">
        <v>6523</v>
      </c>
      <c r="D11" s="91">
        <f t="shared" si="0"/>
        <v>4.8399183824893344</v>
      </c>
      <c r="E11" s="274"/>
      <c r="F11" s="274">
        <v>25.6</v>
      </c>
      <c r="G11" s="274">
        <v>36.1</v>
      </c>
      <c r="H11" s="275">
        <v>43.8</v>
      </c>
      <c r="I11" s="275">
        <v>97</v>
      </c>
      <c r="J11" s="275">
        <v>64.8</v>
      </c>
      <c r="K11" s="274">
        <v>4222</v>
      </c>
    </row>
    <row r="12" spans="1:11">
      <c r="A12" s="288"/>
      <c r="B12" s="89" t="s">
        <v>14</v>
      </c>
      <c r="C12" s="90">
        <v>113630</v>
      </c>
      <c r="D12" s="91">
        <f t="shared" si="0"/>
        <v>84.31088851790021</v>
      </c>
      <c r="E12" s="274">
        <v>94.3</v>
      </c>
      <c r="F12" s="274">
        <v>15.1</v>
      </c>
      <c r="G12" s="274">
        <v>38.299999999999997</v>
      </c>
      <c r="H12" s="275">
        <v>45.6</v>
      </c>
      <c r="I12" s="275">
        <v>98</v>
      </c>
      <c r="J12" s="275">
        <v>63.1</v>
      </c>
      <c r="K12" s="274">
        <v>71673</v>
      </c>
    </row>
    <row r="13" spans="1:11" ht="12.75" customHeight="1">
      <c r="A13" s="289" t="s">
        <v>17</v>
      </c>
      <c r="B13" s="92" t="s">
        <v>75</v>
      </c>
      <c r="C13" s="93">
        <v>126519</v>
      </c>
      <c r="D13" s="94">
        <f t="shared" si="0"/>
        <v>93.874234835837512</v>
      </c>
      <c r="E13" s="276"/>
      <c r="F13" s="276">
        <v>14.6</v>
      </c>
      <c r="G13" s="276">
        <v>38.9</v>
      </c>
      <c r="H13" s="277">
        <v>45.8</v>
      </c>
      <c r="I13" s="277">
        <v>97.7</v>
      </c>
      <c r="J13" s="277">
        <v>63.2</v>
      </c>
      <c r="K13" s="276">
        <v>79964</v>
      </c>
    </row>
    <row r="14" spans="1:11">
      <c r="A14" s="289" t="s">
        <v>127</v>
      </c>
      <c r="B14" s="92" t="s">
        <v>76</v>
      </c>
      <c r="C14" s="93">
        <v>8256</v>
      </c>
      <c r="D14" s="94">
        <f t="shared" si="0"/>
        <v>6.1257651641624928</v>
      </c>
      <c r="E14" s="276"/>
      <c r="F14" s="276">
        <v>27</v>
      </c>
      <c r="G14" s="276">
        <v>35.5</v>
      </c>
      <c r="H14" s="277">
        <v>43.5</v>
      </c>
      <c r="I14" s="277">
        <v>96.2</v>
      </c>
      <c r="J14" s="277">
        <v>65</v>
      </c>
      <c r="K14" s="276">
        <v>5362</v>
      </c>
    </row>
    <row r="15" spans="1:11">
      <c r="A15" s="289" t="s">
        <v>127</v>
      </c>
      <c r="B15" s="92" t="s">
        <v>14</v>
      </c>
      <c r="C15" s="93">
        <v>134775</v>
      </c>
      <c r="D15" s="94">
        <f t="shared" si="0"/>
        <v>100</v>
      </c>
      <c r="E15" s="276">
        <v>93.9</v>
      </c>
      <c r="F15" s="276">
        <v>15.3</v>
      </c>
      <c r="G15" s="276">
        <v>38.700000000000003</v>
      </c>
      <c r="H15" s="277">
        <v>45.6</v>
      </c>
      <c r="I15" s="277">
        <v>97.6</v>
      </c>
      <c r="J15" s="277">
        <v>63.4</v>
      </c>
      <c r="K15" s="276">
        <v>85326</v>
      </c>
    </row>
    <row r="16" spans="1:11">
      <c r="A16" s="157"/>
      <c r="B16" s="157"/>
      <c r="C16" s="158"/>
      <c r="D16" s="157"/>
      <c r="F16" s="157"/>
      <c r="G16" s="157"/>
      <c r="H16" s="157"/>
      <c r="I16" s="157"/>
      <c r="K16" s="59" t="s">
        <v>120</v>
      </c>
    </row>
    <row r="17" spans="1:11" ht="26.25" customHeight="1">
      <c r="A17" s="284" t="s">
        <v>169</v>
      </c>
      <c r="B17" s="284"/>
      <c r="C17" s="284"/>
      <c r="D17" s="284"/>
      <c r="E17" s="284"/>
      <c r="F17" s="284"/>
      <c r="G17" s="284"/>
      <c r="H17" s="284"/>
      <c r="I17" s="284"/>
      <c r="J17" s="284"/>
      <c r="K17" s="284"/>
    </row>
    <row r="18" spans="1:11" ht="26.25" customHeight="1">
      <c r="A18" s="284" t="s">
        <v>122</v>
      </c>
      <c r="B18" s="284"/>
      <c r="C18" s="284"/>
      <c r="D18" s="284"/>
      <c r="E18" s="284"/>
      <c r="F18" s="284"/>
      <c r="G18" s="284"/>
      <c r="H18" s="284"/>
      <c r="I18" s="284"/>
      <c r="J18" s="284"/>
      <c r="K18" s="284"/>
    </row>
    <row r="19" spans="1:11" ht="37.5" customHeight="1">
      <c r="A19" s="284" t="s">
        <v>161</v>
      </c>
      <c r="B19" s="284"/>
      <c r="C19" s="284"/>
      <c r="D19" s="284"/>
      <c r="E19" s="284"/>
      <c r="F19" s="284"/>
      <c r="G19" s="284"/>
      <c r="H19" s="284"/>
      <c r="I19" s="284"/>
      <c r="J19" s="284"/>
      <c r="K19" s="284"/>
    </row>
    <row r="20" spans="1:11">
      <c r="A20" s="285" t="s">
        <v>128</v>
      </c>
      <c r="B20" s="285"/>
      <c r="C20" s="285"/>
      <c r="D20" s="285"/>
      <c r="E20" s="285"/>
      <c r="F20" s="285"/>
      <c r="G20" s="285"/>
      <c r="H20" s="285"/>
      <c r="I20" s="285"/>
      <c r="J20" s="285"/>
      <c r="K20" s="285"/>
    </row>
    <row r="21" spans="1:11">
      <c r="A21" s="285" t="s">
        <v>155</v>
      </c>
      <c r="B21" s="285"/>
      <c r="C21" s="285"/>
      <c r="D21" s="285"/>
      <c r="E21" s="285"/>
      <c r="F21" s="285"/>
      <c r="G21" s="285"/>
      <c r="H21" s="285"/>
      <c r="I21" s="285"/>
      <c r="J21" s="285"/>
      <c r="K21" s="285"/>
    </row>
  </sheetData>
  <mergeCells count="10">
    <mergeCell ref="A19:K19"/>
    <mergeCell ref="A20:K20"/>
    <mergeCell ref="A21:K21"/>
    <mergeCell ref="A3:B3"/>
    <mergeCell ref="A4:A6"/>
    <mergeCell ref="A7:A9"/>
    <mergeCell ref="A10:A12"/>
    <mergeCell ref="A13:A15"/>
    <mergeCell ref="A17:K17"/>
    <mergeCell ref="A18:K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A14D7C"/>
  </sheetPr>
  <dimension ref="A1:O52"/>
  <sheetViews>
    <sheetView zoomScaleNormal="100" workbookViewId="0"/>
  </sheetViews>
  <sheetFormatPr baseColWidth="10" defaultRowHeight="12" customHeight="1"/>
  <cols>
    <col min="1" max="1" width="22.7109375" style="65" customWidth="1"/>
    <col min="2" max="2" width="25.42578125" style="65" bestFit="1" customWidth="1"/>
    <col min="3" max="3" width="11.42578125" style="65" customWidth="1"/>
    <col min="4" max="4" width="6" style="65" customWidth="1"/>
    <col min="5" max="5" width="8" style="65" customWidth="1"/>
    <col min="6" max="6" width="28.28515625" style="65" customWidth="1"/>
    <col min="7" max="7" width="12.85546875" style="65" bestFit="1" customWidth="1"/>
    <col min="8" max="12" width="11.42578125" style="65"/>
    <col min="13" max="13" width="22.140625" style="65" bestFit="1" customWidth="1"/>
    <col min="14" max="14" width="29.42578125" style="65" bestFit="1" customWidth="1"/>
    <col min="15" max="15" width="11.28515625" style="65" bestFit="1" customWidth="1"/>
    <col min="16" max="16384" width="11.42578125" style="65"/>
  </cols>
  <sheetData>
    <row r="1" spans="1:1" ht="20.25" customHeight="1">
      <c r="A1" s="239" t="s">
        <v>154</v>
      </c>
    </row>
    <row r="34" spans="1:15" ht="12" customHeight="1">
      <c r="J34" s="159" t="s">
        <v>120</v>
      </c>
    </row>
    <row r="36" spans="1:15" ht="12" customHeight="1">
      <c r="A36" s="65" t="s">
        <v>100</v>
      </c>
    </row>
    <row r="37" spans="1:15" ht="12" customHeight="1">
      <c r="A37" s="65" t="s">
        <v>156</v>
      </c>
    </row>
    <row r="39" spans="1:15" ht="12" customHeight="1">
      <c r="A39" s="66"/>
      <c r="B39" s="66"/>
      <c r="C39" s="67" t="s">
        <v>112</v>
      </c>
      <c r="D39" s="68" t="s">
        <v>5</v>
      </c>
      <c r="E39" s="66"/>
      <c r="F39" s="66"/>
      <c r="G39" s="67" t="s">
        <v>129</v>
      </c>
      <c r="H39" s="68" t="s">
        <v>5</v>
      </c>
    </row>
    <row r="40" spans="1:15" ht="12" customHeight="1">
      <c r="A40" s="69" t="str">
        <f>"Enseignants ("&amp;ROUNDUP(D40+D41+D42+D43,1)&amp;"%)"</f>
        <v>Enseignants (74,8%)</v>
      </c>
      <c r="B40" s="70" t="str">
        <f>"1er degre Secteur public ("&amp;ROUNDUP(D40,1)&amp;"%)"</f>
        <v>1er degre Secteur public (29,9%)</v>
      </c>
      <c r="C40" s="283">
        <v>358686</v>
      </c>
      <c r="D40" s="282">
        <v>29.834634646624199</v>
      </c>
      <c r="E40" s="69" t="str">
        <f>"Enseignants ("&amp;ROUNDUP(H40+H41+H42+H43,1)&amp;"%)"</f>
        <v>Enseignants (73,1%)</v>
      </c>
      <c r="F40" s="70" t="str">
        <f>"1er degre Secteur public ("&amp;ROUNDUP(H40,1)&amp;"%)"</f>
        <v>1er degre Secteur public (29,2%)</v>
      </c>
      <c r="G40" s="160">
        <v>355510</v>
      </c>
      <c r="H40" s="71">
        <f>G40/$G$52*100</f>
        <v>29.185377346873437</v>
      </c>
      <c r="I40" s="161"/>
      <c r="O40" s="162"/>
    </row>
    <row r="41" spans="1:15" ht="12" customHeight="1">
      <c r="A41" s="69" t="str">
        <f>"Enseignants ("&amp;ROUNDUP(D40+D41+D42+D43,1)&amp;"%)"</f>
        <v>Enseignants (74,8%)</v>
      </c>
      <c r="B41" s="70" t="str">
        <f>"2nd degre Secteur public ("&amp;ROUNDUP(D41,1)&amp;"%)"</f>
        <v>2nd degre Secteur public (33%)</v>
      </c>
      <c r="C41" s="283">
        <v>396210</v>
      </c>
      <c r="D41" s="282">
        <v>32.955790282695652</v>
      </c>
      <c r="E41" s="69" t="str">
        <f>"Enseignants ("&amp;ROUNDUP(H40+H41+H42+H43,1)&amp;"%)"</f>
        <v>Enseignants (73,1%)</v>
      </c>
      <c r="F41" s="70" t="str">
        <f>"2nd degre Secteur public ("&amp;ROUNDUP(H41,1)&amp;"%)"</f>
        <v>2nd degre Secteur public (32,3%)</v>
      </c>
      <c r="G41" s="160">
        <v>392958</v>
      </c>
      <c r="H41" s="71">
        <f t="shared" ref="H41:H52" si="0">G41/$G$52*100</f>
        <v>32.259648143435321</v>
      </c>
      <c r="I41" s="161"/>
      <c r="O41" s="162"/>
    </row>
    <row r="42" spans="1:15" ht="12" customHeight="1">
      <c r="A42" s="69" t="str">
        <f>"Enseignants ("&amp;ROUNDUP(D40+D41+D42+D43,1)&amp;"%)"</f>
        <v>Enseignants (74,8%)</v>
      </c>
      <c r="B42" s="70" t="str">
        <f>"1er degre Secteur privé ("&amp;ROUNDUP(D42,1)&amp;"%)"</f>
        <v>1er degre Secteur privé (4%)</v>
      </c>
      <c r="C42" s="283">
        <v>47090</v>
      </c>
      <c r="D42" s="282">
        <v>3.916832398001409</v>
      </c>
      <c r="E42" s="69" t="str">
        <f>"Enseignants ("&amp;ROUNDUP(H40+H41+H42+H43,1)&amp;"%)"</f>
        <v>Enseignants (73,1%)</v>
      </c>
      <c r="F42" s="70" t="str">
        <f>"1er degre Secteur privé ("&amp;ROUNDUP(H42,1)&amp;"%)"</f>
        <v>1er degre Secteur privé (3,8%)</v>
      </c>
      <c r="G42" s="160">
        <v>45810</v>
      </c>
      <c r="H42" s="71">
        <f t="shared" si="0"/>
        <v>3.7607441035702847</v>
      </c>
      <c r="I42" s="161"/>
      <c r="O42" s="162"/>
    </row>
    <row r="43" spans="1:15" ht="12" customHeight="1">
      <c r="A43" s="69" t="str">
        <f>"Enseignants ("&amp;ROUNDUP(D40+D41+D42+D43,1)&amp;"%)"</f>
        <v>Enseignants (74,8%)</v>
      </c>
      <c r="B43" s="70" t="str">
        <f>"2nd degre Secteur privé ("&amp;ROUNDUP(D43,1)&amp;"%)"</f>
        <v>2nd degre Secteur privé (8,1%)</v>
      </c>
      <c r="C43" s="283">
        <v>96405</v>
      </c>
      <c r="D43" s="282">
        <v>8.0187349188644266</v>
      </c>
      <c r="E43" s="69" t="str">
        <f>"Enseignants ("&amp;ROUNDUP(H40+H41+H42+H43,1)&amp;"%)"</f>
        <v>Enseignants (73,1%)</v>
      </c>
      <c r="F43" s="70" t="str">
        <f>"2nd degre Secteur privé ("&amp;ROUNDUP(H43,1)&amp;"%)"</f>
        <v>2nd degre Secteur privé (7,9%)</v>
      </c>
      <c r="G43" s="160">
        <v>95703</v>
      </c>
      <c r="H43" s="71">
        <f t="shared" si="0"/>
        <v>7.8566796102158261</v>
      </c>
      <c r="I43" s="161"/>
      <c r="O43" s="162"/>
    </row>
    <row r="44" spans="1:15" ht="12" customHeight="1">
      <c r="A44" s="70" t="str">
        <f>"Non-enseignants ("&amp;ROUNDUP(D44+D45+D46+D47+D48+D49,1)&amp;"%)"</f>
        <v>Non-enseignants (24,8%)</v>
      </c>
      <c r="B44" s="70" t="str">
        <f>"Encadrement ("&amp;ROUNDUP(D44,1)&amp;"%)"</f>
        <v>Encadrement (1,6%)</v>
      </c>
      <c r="C44" s="283">
        <v>18271</v>
      </c>
      <c r="D44" s="282">
        <v>1.5197376246312113</v>
      </c>
      <c r="E44" s="70" t="str">
        <f>"Non-enseignants ("&amp;ROUNDUP(H44+H45+H46+H47+H48+H49,1)&amp;"%)"</f>
        <v>Non-enseignants (26%)</v>
      </c>
      <c r="F44" s="70" t="str">
        <f>"Encadrement ("&amp;ROUNDUP(H44,1)&amp;"%)"</f>
        <v>Encadrement (1,6%)</v>
      </c>
      <c r="G44" s="160">
        <v>18563</v>
      </c>
      <c r="H44" s="71">
        <f t="shared" si="0"/>
        <v>1.5239182011476795</v>
      </c>
      <c r="I44" s="161"/>
      <c r="O44" s="159"/>
    </row>
    <row r="45" spans="1:15" ht="12" customHeight="1">
      <c r="A45" s="70" t="str">
        <f>"Non-enseignants ("&amp;ROUNDUP(D44+D45+D46+D47+D48+D49,1)&amp;"%)"</f>
        <v>Non-enseignants (24,8%)</v>
      </c>
      <c r="B45" s="70" t="str">
        <f>"CPE et PsyEN ("&amp;ROUNDUP(D45,1)&amp;"%)"</f>
        <v>CPE et PsyEN (1,9%)</v>
      </c>
      <c r="C45" s="283">
        <v>22587</v>
      </c>
      <c r="D45" s="282">
        <v>1.8787320741910771</v>
      </c>
      <c r="E45" s="70" t="str">
        <f>"Non-enseignants ("&amp;ROUNDUP(H44+H45+H46+H47+H48+H49,1)&amp;"%)"</f>
        <v>Non-enseignants (26%)</v>
      </c>
      <c r="F45" s="70" t="str">
        <f>"CPE et PsyEN ("&amp;ROUNDUP(H45,1)&amp;"%)"</f>
        <v>CPE et PsyEN (1,9%)</v>
      </c>
      <c r="G45" s="160">
        <v>22703</v>
      </c>
      <c r="H45" s="71">
        <f t="shared" si="0"/>
        <v>1.863788984574464</v>
      </c>
      <c r="I45" s="161"/>
      <c r="O45" s="159"/>
    </row>
    <row r="46" spans="1:15" ht="12" customHeight="1">
      <c r="A46" s="70" t="str">
        <f>"Non-enseignants ("&amp;ROUNDUP(D44+D45+D46+D47+D48+D49,1)&amp;"%)"</f>
        <v>Non-enseignants (24,8%)</v>
      </c>
      <c r="B46" s="70" t="str">
        <f>"AESH ("&amp;ROUNDUP(D46,1)&amp;"%)"</f>
        <v>AESH (9,6%)</v>
      </c>
      <c r="C46" s="283">
        <v>115305</v>
      </c>
      <c r="D46" s="282">
        <v>9.5907912433967404</v>
      </c>
      <c r="E46" s="70" t="str">
        <f>"Non-enseignants ("&amp;ROUNDUP(H44+H45+H46+H47+H48+H49,1)&amp;"%)"</f>
        <v>Non-enseignants (26%)</v>
      </c>
      <c r="F46" s="70" t="str">
        <f>"AESH ("&amp;ROUNDUP(H46,1)&amp;"%)"</f>
        <v>AESH (11,1%)</v>
      </c>
      <c r="G46" s="160">
        <v>134775</v>
      </c>
      <c r="H46" s="71">
        <f t="shared" si="0"/>
        <v>11.0642716996002</v>
      </c>
      <c r="I46" s="161"/>
      <c r="O46" s="159"/>
    </row>
    <row r="47" spans="1:15" ht="12" customHeight="1">
      <c r="A47" s="70" t="str">
        <f>"Non-enseignants ("&amp;ROUNDUP(D44+D45+D46+D47+D48+D49,1)&amp;"%)"</f>
        <v>Non-enseignants (24,8%)</v>
      </c>
      <c r="B47" s="72" t="str">
        <f>"AED ("&amp;ROUNDUP(D47,1)&amp;"%)"</f>
        <v>AED (5,4%)</v>
      </c>
      <c r="C47" s="283">
        <v>64030</v>
      </c>
      <c r="D47" s="282">
        <v>5.3258606592488897</v>
      </c>
      <c r="E47" s="70" t="str">
        <f>"Non-enseignants ("&amp;ROUNDUP(H44+H45+H46+H47+H48+H49,1)&amp;"%)"</f>
        <v>Non-enseignants (26%)</v>
      </c>
      <c r="F47" s="72" t="str">
        <f>"AED ("&amp;ROUNDUP(H47,1)&amp;"%)"</f>
        <v>AED (5,2%)</v>
      </c>
      <c r="G47" s="160">
        <v>62825</v>
      </c>
      <c r="H47" s="71">
        <f t="shared" si="0"/>
        <v>5.1575801856975145</v>
      </c>
      <c r="I47" s="161"/>
      <c r="O47" s="159"/>
    </row>
    <row r="48" spans="1:15" ht="12" customHeight="1">
      <c r="A48" s="70" t="str">
        <f>"Non-enseignants ("&amp;ROUNDUP(D44+D45+D46+D47+D48+D49,1)&amp;"%)"</f>
        <v>Non-enseignants (24,8%)</v>
      </c>
      <c r="B48" s="70" t="str">
        <f>"ASS ("&amp;ROUNDUP(D48,1)&amp;"%)"</f>
        <v>ASS (5,5%)</v>
      </c>
      <c r="C48" s="283">
        <v>65819</v>
      </c>
      <c r="D48" s="282">
        <v>5.4746653557879537</v>
      </c>
      <c r="E48" s="70" t="str">
        <f>"Non-enseignants ("&amp;ROUNDUP(H44+H45+H46+H47+H48+H49,1)&amp;"%)"</f>
        <v>Non-enseignants (26%)</v>
      </c>
      <c r="F48" s="70" t="str">
        <f>"ASS ("&amp;ROUNDUP(H48,1)&amp;"%)"</f>
        <v>ASS (5,4%)</v>
      </c>
      <c r="G48" s="160">
        <v>65169</v>
      </c>
      <c r="H48" s="71">
        <f t="shared" si="0"/>
        <v>5.3500094408550956</v>
      </c>
      <c r="I48" s="161"/>
      <c r="O48" s="159"/>
    </row>
    <row r="49" spans="1:15" ht="12" customHeight="1">
      <c r="A49" s="70" t="str">
        <f>"Non-enseignants ("&amp;ROUNDUP(D44+D45+D46+D47+D48+D49,1)&amp;"%)"</f>
        <v>Non-enseignants (24,8%)</v>
      </c>
      <c r="B49" s="72" t="str">
        <f>"ITRF ("&amp;ROUNDUP(D49,1)&amp;"%)"</f>
        <v>ITRF (1%)</v>
      </c>
      <c r="C49" s="283">
        <v>11112</v>
      </c>
      <c r="D49" s="282">
        <v>0.92426930572502974</v>
      </c>
      <c r="E49" s="70" t="str">
        <f>"Non-enseignants ("&amp;ROUNDUP(H44+H45+H46+H47+H48+H49,1)&amp;"%)"</f>
        <v>Non-enseignants (26%)</v>
      </c>
      <c r="F49" s="72" t="str">
        <f>"ITRF ("&amp;ROUNDUP(H49,1)&amp;"%)"</f>
        <v>ITRF (1%)</v>
      </c>
      <c r="G49" s="160">
        <v>11558</v>
      </c>
      <c r="H49" s="71">
        <f t="shared" si="0"/>
        <v>0.94884698426250502</v>
      </c>
      <c r="I49" s="161"/>
      <c r="O49" s="159"/>
    </row>
    <row r="50" spans="1:15" ht="12" customHeight="1">
      <c r="A50" s="70" t="str">
        <f>"Apprentis ("&amp;ROUNDUP(D50+D51,1)&amp;"%)"</f>
        <v>Apprentis (0,6%)</v>
      </c>
      <c r="B50" s="70" t="str">
        <f>"Apprentis enseignants ("&amp;ROUNDUP(D50,1)&amp;"%)"</f>
        <v>Apprentis enseignants (0,6%)</v>
      </c>
      <c r="C50" s="283">
        <v>6650</v>
      </c>
      <c r="D50" s="282">
        <v>0.55313092900211025</v>
      </c>
      <c r="E50" s="70" t="str">
        <f>"Apprentis ("&amp;ROUNDUP(H50+H51,1)&amp;"%)"</f>
        <v>Apprentis (1,1%)</v>
      </c>
      <c r="F50" s="70" t="str">
        <f>"Apprentis enseignants ("&amp;ROUNDUP(H50,1)&amp;"%)"</f>
        <v>Apprentis enseignants (1,1%)</v>
      </c>
      <c r="G50" s="160">
        <v>12253</v>
      </c>
      <c r="H50" s="71">
        <f t="shared" si="0"/>
        <v>1.0059025867942961</v>
      </c>
      <c r="I50" s="161"/>
      <c r="O50" s="159"/>
    </row>
    <row r="51" spans="1:15" ht="12" customHeight="1">
      <c r="A51" s="70" t="str">
        <f>"Apprentis ("&amp;ROUNDUP(D50+D51,1)&amp;"%)"</f>
        <v>Apprentis (0,6%)</v>
      </c>
      <c r="B51" s="70" t="str">
        <f>"Apprentis non enseignants ("&amp;ROUNDUP(D51,1)&amp;"%)"</f>
        <v>Apprentis non enseignants (0,1%)</v>
      </c>
      <c r="C51" s="283">
        <v>82</v>
      </c>
      <c r="D51" s="282">
        <v>6.8205618313042166E-3</v>
      </c>
      <c r="E51" s="70" t="str">
        <f>"Apprentis ("&amp;ROUNDUP(H50+H51,1)&amp;"%)"</f>
        <v>Apprentis (1,1%)</v>
      </c>
      <c r="F51" s="70" t="str">
        <f>"Apprentis non enseignants ("&amp;ROUNDUP(H51,1)&amp;"%)"</f>
        <v>Apprentis non enseignants (0,1%)</v>
      </c>
      <c r="G51" s="160">
        <v>283</v>
      </c>
      <c r="H51" s="71">
        <f t="shared" si="0"/>
        <v>2.3232712973376788E-2</v>
      </c>
      <c r="I51" s="161"/>
      <c r="J51" s="163"/>
      <c r="O51" s="159"/>
    </row>
    <row r="52" spans="1:15" ht="12" customHeight="1">
      <c r="C52" s="283">
        <v>1202247</v>
      </c>
      <c r="D52" s="282">
        <v>99.999999999999986</v>
      </c>
      <c r="G52" s="160">
        <f>SUM(G40:G51)</f>
        <v>1218110</v>
      </c>
      <c r="H52" s="71">
        <f t="shared" si="0"/>
        <v>100</v>
      </c>
      <c r="I52" s="161"/>
      <c r="O52" s="159"/>
    </row>
  </sheetData>
  <pageMargins left="0.05" right="0.05" top="0.5" bottom="0.5" header="0" footer="0"/>
  <pageSetup paperSize="9" orientation="portrait" horizontalDpi="300" verticalDpi="300" r:id="rId1"/>
  <headerFooter>
    <oddHeader>Le Système SAS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A14D7C"/>
  </sheetPr>
  <dimension ref="A1:O21"/>
  <sheetViews>
    <sheetView workbookViewId="0"/>
  </sheetViews>
  <sheetFormatPr baseColWidth="10" defaultRowHeight="12.75"/>
  <cols>
    <col min="1" max="1" width="22" style="166" customWidth="1"/>
    <col min="2" max="2" width="10.42578125" style="165" bestFit="1" customWidth="1"/>
    <col min="3" max="3" width="10.140625" style="165" bestFit="1" customWidth="1"/>
    <col min="4" max="4" width="10.42578125" style="165" bestFit="1" customWidth="1"/>
    <col min="5" max="6" width="10.7109375" style="165" bestFit="1" customWidth="1"/>
    <col min="7" max="7" width="9.85546875" style="166" bestFit="1" customWidth="1"/>
    <col min="8" max="8" width="10.28515625" style="166" customWidth="1"/>
    <col min="9" max="16384" width="11.42578125" style="166"/>
  </cols>
  <sheetData>
    <row r="1" spans="1:15" ht="15.75">
      <c r="A1" s="83" t="s">
        <v>167</v>
      </c>
    </row>
    <row r="3" spans="1:15" ht="33" customHeight="1">
      <c r="B3" s="167" t="s">
        <v>58</v>
      </c>
      <c r="C3" s="167" t="s">
        <v>59</v>
      </c>
      <c r="D3" s="167" t="s">
        <v>60</v>
      </c>
      <c r="E3" s="167" t="s">
        <v>62</v>
      </c>
      <c r="F3" s="167" t="s">
        <v>130</v>
      </c>
      <c r="G3" s="168" t="s">
        <v>131</v>
      </c>
      <c r="H3" s="168" t="s">
        <v>132</v>
      </c>
    </row>
    <row r="4" spans="1:15">
      <c r="A4" s="105" t="s">
        <v>102</v>
      </c>
      <c r="B4" s="106">
        <v>115305</v>
      </c>
      <c r="C4" s="106">
        <v>119018</v>
      </c>
      <c r="D4" s="106">
        <v>121580</v>
      </c>
      <c r="E4" s="106">
        <v>128466</v>
      </c>
      <c r="F4" s="106">
        <v>134775</v>
      </c>
      <c r="G4" s="172">
        <v>16.885651099258499</v>
      </c>
      <c r="H4" s="172">
        <v>4.9110270421745801</v>
      </c>
    </row>
    <row r="5" spans="1:15">
      <c r="A5" s="97" t="s">
        <v>104</v>
      </c>
      <c r="B5" s="98">
        <v>18094</v>
      </c>
      <c r="C5" s="98">
        <v>19176</v>
      </c>
      <c r="D5" s="98">
        <v>24474</v>
      </c>
      <c r="E5" s="98">
        <v>78393</v>
      </c>
      <c r="F5" s="98">
        <v>86118</v>
      </c>
      <c r="G5" s="173">
        <v>375.94782800928499</v>
      </c>
      <c r="H5" s="173">
        <v>9.8541961654739598</v>
      </c>
    </row>
    <row r="6" spans="1:15">
      <c r="A6" s="99" t="s">
        <v>61</v>
      </c>
      <c r="B6" s="100">
        <f>B5/B4*100</f>
        <v>15.692294349768007</v>
      </c>
      <c r="C6" s="100">
        <f t="shared" ref="C6:F6" si="0">C5/C4*100</f>
        <v>16.111848627938631</v>
      </c>
      <c r="D6" s="100">
        <f t="shared" si="0"/>
        <v>20.129955584800133</v>
      </c>
      <c r="E6" s="100">
        <f t="shared" si="0"/>
        <v>61.022371678109387</v>
      </c>
      <c r="F6" s="100">
        <f t="shared" si="0"/>
        <v>63.897607122982748</v>
      </c>
      <c r="G6" s="174"/>
      <c r="H6" s="174"/>
    </row>
    <row r="7" spans="1:15">
      <c r="A7" s="107" t="s">
        <v>103</v>
      </c>
      <c r="B7" s="108">
        <v>71612.479999999996</v>
      </c>
      <c r="C7" s="108">
        <v>74638.883333333302</v>
      </c>
      <c r="D7" s="108">
        <v>76615.456666666694</v>
      </c>
      <c r="E7" s="108">
        <v>81164.064444444404</v>
      </c>
      <c r="F7" s="108">
        <v>85326.182222222196</v>
      </c>
      <c r="G7" s="177">
        <v>19.149877538415399</v>
      </c>
      <c r="H7" s="177">
        <v>5.1280302511546498</v>
      </c>
    </row>
    <row r="8" spans="1:15">
      <c r="A8" s="109" t="s">
        <v>133</v>
      </c>
      <c r="B8" s="109">
        <v>62.1</v>
      </c>
      <c r="C8" s="109">
        <v>62.7</v>
      </c>
      <c r="D8" s="109">
        <v>63</v>
      </c>
      <c r="E8" s="109">
        <v>63.2</v>
      </c>
      <c r="F8" s="109">
        <v>63.4</v>
      </c>
      <c r="G8" s="178">
        <v>2.0933977455716501</v>
      </c>
      <c r="H8" s="178">
        <v>0.31645569620252501</v>
      </c>
    </row>
    <row r="9" spans="1:15">
      <c r="A9" s="101" t="s">
        <v>134</v>
      </c>
      <c r="B9" s="102">
        <v>61.2</v>
      </c>
      <c r="C9" s="102">
        <v>61.8</v>
      </c>
      <c r="D9" s="102">
        <v>62</v>
      </c>
      <c r="E9" s="102">
        <v>61.2</v>
      </c>
      <c r="F9" s="102">
        <v>61.4</v>
      </c>
      <c r="G9" s="175">
        <v>0.32679738562090799</v>
      </c>
      <c r="H9" s="175">
        <v>0.32679738562090799</v>
      </c>
    </row>
    <row r="10" spans="1:15">
      <c r="A10" s="103" t="s">
        <v>135</v>
      </c>
      <c r="B10" s="104">
        <v>67.099999999999994</v>
      </c>
      <c r="C10" s="104">
        <v>67.5</v>
      </c>
      <c r="D10" s="104">
        <v>67</v>
      </c>
      <c r="E10" s="104">
        <v>64.400000000000006</v>
      </c>
      <c r="F10" s="104">
        <v>64.5</v>
      </c>
      <c r="G10" s="176">
        <v>-3.8748137108792799</v>
      </c>
      <c r="H10" s="176">
        <v>0.155279503105581</v>
      </c>
    </row>
    <row r="11" spans="1:15">
      <c r="A11" s="109" t="s">
        <v>1</v>
      </c>
      <c r="B11" s="109">
        <v>44.6</v>
      </c>
      <c r="C11" s="109">
        <v>45</v>
      </c>
      <c r="D11" s="109">
        <v>45.1</v>
      </c>
      <c r="E11" s="109">
        <v>45.3</v>
      </c>
      <c r="F11" s="109">
        <v>45.6</v>
      </c>
      <c r="G11" s="178">
        <f>(F11-B11)/B11*100</f>
        <v>2.2421524663677128</v>
      </c>
      <c r="H11" s="178">
        <f>(F11-E11)/E11*100</f>
        <v>0.66225165562914856</v>
      </c>
    </row>
    <row r="12" spans="1:15">
      <c r="A12" s="101" t="s">
        <v>165</v>
      </c>
      <c r="B12" s="102">
        <v>18.8</v>
      </c>
      <c r="C12" s="102">
        <v>17.7</v>
      </c>
      <c r="D12" s="102">
        <v>17.100000000000001</v>
      </c>
      <c r="E12" s="102">
        <v>16.3</v>
      </c>
      <c r="F12" s="102">
        <v>15.3</v>
      </c>
      <c r="G12" s="175"/>
      <c r="H12" s="175"/>
    </row>
    <row r="13" spans="1:15">
      <c r="A13" s="103" t="s">
        <v>166</v>
      </c>
      <c r="B13" s="104">
        <v>35.299999999999997</v>
      </c>
      <c r="C13" s="104">
        <v>36.299999999999997</v>
      </c>
      <c r="D13" s="104">
        <v>36.6</v>
      </c>
      <c r="E13" s="104">
        <v>37.5</v>
      </c>
      <c r="F13" s="104">
        <v>38.700000000000003</v>
      </c>
      <c r="G13" s="176"/>
      <c r="H13" s="176"/>
    </row>
    <row r="14" spans="1:15">
      <c r="A14" s="63"/>
      <c r="B14" s="63"/>
      <c r="C14" s="63"/>
      <c r="D14" s="63"/>
      <c r="E14" s="63"/>
      <c r="F14" s="63"/>
      <c r="H14" s="1" t="s">
        <v>120</v>
      </c>
      <c r="O14" s="171"/>
    </row>
    <row r="15" spans="1:15" ht="18" customHeight="1">
      <c r="A15" s="290" t="s">
        <v>101</v>
      </c>
      <c r="B15" s="290"/>
      <c r="C15" s="290"/>
      <c r="D15" s="290"/>
      <c r="E15" s="290"/>
      <c r="F15" s="290"/>
      <c r="G15" s="290"/>
      <c r="H15" s="290"/>
    </row>
    <row r="16" spans="1:15">
      <c r="A16" s="64" t="s">
        <v>156</v>
      </c>
      <c r="B16" s="47"/>
      <c r="C16" s="47"/>
      <c r="D16" s="47"/>
      <c r="E16" s="47"/>
      <c r="F16" s="47"/>
      <c r="G16" s="47"/>
    </row>
    <row r="20" spans="6:6">
      <c r="F20" s="243"/>
    </row>
    <row r="21" spans="6:6">
      <c r="F21" s="243"/>
    </row>
  </sheetData>
  <mergeCells count="1">
    <mergeCell ref="A15:H1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A14D7C"/>
  </sheetPr>
  <dimension ref="A1:G27"/>
  <sheetViews>
    <sheetView workbookViewId="0"/>
  </sheetViews>
  <sheetFormatPr baseColWidth="10" defaultColWidth="9.140625" defaultRowHeight="12.75"/>
  <cols>
    <col min="1" max="1" width="42.140625" style="63" customWidth="1"/>
    <col min="2" max="2" width="10.5703125" style="63" customWidth="1"/>
    <col min="3" max="3" width="10.42578125" style="63" bestFit="1" customWidth="1"/>
    <col min="4" max="4" width="10.140625" style="63" bestFit="1" customWidth="1"/>
    <col min="5" max="5" width="10.42578125" style="63" bestFit="1" customWidth="1"/>
    <col min="6" max="6" width="10.7109375" style="63" bestFit="1" customWidth="1"/>
    <col min="7" max="7" width="9.28515625" style="63" customWidth="1"/>
    <col min="8" max="16384" width="9.140625" style="63"/>
  </cols>
  <sheetData>
    <row r="1" spans="1:7" ht="15">
      <c r="A1" s="164" t="s">
        <v>168</v>
      </c>
    </row>
    <row r="3" spans="1:7">
      <c r="A3" s="291"/>
      <c r="B3" s="292"/>
      <c r="C3" s="117" t="s">
        <v>58</v>
      </c>
      <c r="D3" s="117" t="s">
        <v>59</v>
      </c>
      <c r="E3" s="117" t="s">
        <v>60</v>
      </c>
      <c r="F3" s="117" t="s">
        <v>62</v>
      </c>
      <c r="G3" s="117" t="s">
        <v>130</v>
      </c>
    </row>
    <row r="4" spans="1:7" s="180" customFormat="1" ht="12.75" customHeight="1">
      <c r="A4" s="293" t="s">
        <v>63</v>
      </c>
      <c r="B4" s="110" t="s">
        <v>13</v>
      </c>
      <c r="C4" s="111">
        <v>206</v>
      </c>
      <c r="D4" s="111">
        <v>217</v>
      </c>
      <c r="E4" s="111">
        <v>221</v>
      </c>
      <c r="F4" s="111">
        <v>200</v>
      </c>
      <c r="G4" s="111">
        <v>198</v>
      </c>
    </row>
    <row r="5" spans="1:7" s="180" customFormat="1">
      <c r="A5" s="294" t="s">
        <v>136</v>
      </c>
      <c r="B5" s="112" t="s">
        <v>15</v>
      </c>
      <c r="C5" s="113">
        <v>431</v>
      </c>
      <c r="D5" s="113">
        <v>416</v>
      </c>
      <c r="E5" s="113">
        <v>393</v>
      </c>
      <c r="F5" s="113">
        <v>388</v>
      </c>
      <c r="G5" s="113">
        <v>371</v>
      </c>
    </row>
    <row r="6" spans="1:7" s="180" customFormat="1">
      <c r="A6" s="295" t="s">
        <v>136</v>
      </c>
      <c r="B6" s="279" t="s">
        <v>14</v>
      </c>
      <c r="C6" s="280">
        <v>637</v>
      </c>
      <c r="D6" s="280">
        <v>633</v>
      </c>
      <c r="E6" s="280">
        <v>614</v>
      </c>
      <c r="F6" s="280">
        <v>588</v>
      </c>
      <c r="G6" s="280">
        <v>569</v>
      </c>
    </row>
    <row r="7" spans="1:7" s="180" customFormat="1">
      <c r="A7" s="293" t="s">
        <v>64</v>
      </c>
      <c r="B7" s="110" t="s">
        <v>13</v>
      </c>
      <c r="C7" s="111">
        <v>1751</v>
      </c>
      <c r="D7" s="111">
        <v>1136</v>
      </c>
      <c r="E7" s="111">
        <v>668</v>
      </c>
      <c r="F7" s="111">
        <v>494</v>
      </c>
      <c r="G7" s="111">
        <v>436</v>
      </c>
    </row>
    <row r="8" spans="1:7" s="180" customFormat="1">
      <c r="A8" s="294" t="s">
        <v>64</v>
      </c>
      <c r="B8" s="112" t="s">
        <v>15</v>
      </c>
      <c r="C8" s="113">
        <v>1810</v>
      </c>
      <c r="D8" s="113">
        <v>1292</v>
      </c>
      <c r="E8" s="113">
        <v>808</v>
      </c>
      <c r="F8" s="113">
        <v>639</v>
      </c>
      <c r="G8" s="113">
        <v>544</v>
      </c>
    </row>
    <row r="9" spans="1:7" s="180" customFormat="1">
      <c r="A9" s="295" t="s">
        <v>64</v>
      </c>
      <c r="B9" s="279" t="s">
        <v>14</v>
      </c>
      <c r="C9" s="280">
        <v>3561</v>
      </c>
      <c r="D9" s="280">
        <v>2428</v>
      </c>
      <c r="E9" s="280">
        <v>1476</v>
      </c>
      <c r="F9" s="280">
        <v>1133</v>
      </c>
      <c r="G9" s="280">
        <v>980</v>
      </c>
    </row>
    <row r="10" spans="1:7" s="180" customFormat="1">
      <c r="A10" s="293" t="s">
        <v>65</v>
      </c>
      <c r="B10" s="110" t="s">
        <v>13</v>
      </c>
      <c r="C10" s="111">
        <v>18550</v>
      </c>
      <c r="D10" s="111">
        <v>12737</v>
      </c>
      <c r="E10" s="111">
        <v>4692</v>
      </c>
      <c r="F10" s="111">
        <v>4248</v>
      </c>
      <c r="G10" s="111">
        <v>4738</v>
      </c>
    </row>
    <row r="11" spans="1:7" s="180" customFormat="1">
      <c r="A11" s="294" t="s">
        <v>65</v>
      </c>
      <c r="B11" s="112" t="s">
        <v>15</v>
      </c>
      <c r="C11" s="113">
        <v>8178</v>
      </c>
      <c r="D11" s="113">
        <v>5531</v>
      </c>
      <c r="E11" s="113">
        <v>2115</v>
      </c>
      <c r="F11" s="113">
        <v>1500</v>
      </c>
      <c r="G11" s="113">
        <v>1276</v>
      </c>
    </row>
    <row r="12" spans="1:7" s="180" customFormat="1">
      <c r="A12" s="295" t="s">
        <v>65</v>
      </c>
      <c r="B12" s="279" t="s">
        <v>14</v>
      </c>
      <c r="C12" s="280">
        <v>26728</v>
      </c>
      <c r="D12" s="280">
        <v>18268</v>
      </c>
      <c r="E12" s="280">
        <v>6807</v>
      </c>
      <c r="F12" s="280">
        <v>5748</v>
      </c>
      <c r="G12" s="280">
        <v>6014</v>
      </c>
    </row>
    <row r="13" spans="1:7" s="180" customFormat="1">
      <c r="A13" s="293" t="s">
        <v>66</v>
      </c>
      <c r="B13" s="110" t="s">
        <v>13</v>
      </c>
      <c r="C13" s="111">
        <v>19012</v>
      </c>
      <c r="D13" s="111">
        <v>12992</v>
      </c>
      <c r="E13" s="111">
        <v>5211</v>
      </c>
      <c r="F13" s="111">
        <v>1321</v>
      </c>
      <c r="G13" s="111">
        <v>1006</v>
      </c>
    </row>
    <row r="14" spans="1:7" s="180" customFormat="1">
      <c r="A14" s="294" t="s">
        <v>66</v>
      </c>
      <c r="B14" s="112" t="s">
        <v>15</v>
      </c>
      <c r="C14" s="113">
        <v>7653</v>
      </c>
      <c r="D14" s="113">
        <v>5204</v>
      </c>
      <c r="E14" s="113">
        <v>2558</v>
      </c>
      <c r="F14" s="113">
        <v>1071</v>
      </c>
      <c r="G14" s="113">
        <v>813</v>
      </c>
    </row>
    <row r="15" spans="1:7" s="180" customFormat="1">
      <c r="A15" s="295" t="s">
        <v>66</v>
      </c>
      <c r="B15" s="279" t="s">
        <v>14</v>
      </c>
      <c r="C15" s="280">
        <v>26665</v>
      </c>
      <c r="D15" s="280">
        <v>18196</v>
      </c>
      <c r="E15" s="280">
        <v>7769</v>
      </c>
      <c r="F15" s="280">
        <v>2392</v>
      </c>
      <c r="G15" s="280">
        <v>1819</v>
      </c>
    </row>
    <row r="16" spans="1:7" s="180" customFormat="1" ht="12.75" customHeight="1">
      <c r="A16" s="293" t="s">
        <v>137</v>
      </c>
      <c r="B16" s="110" t="s">
        <v>13</v>
      </c>
      <c r="C16" s="111">
        <v>7520</v>
      </c>
      <c r="D16" s="111">
        <v>9743</v>
      </c>
      <c r="E16" s="111">
        <v>10338</v>
      </c>
      <c r="F16" s="111">
        <v>8162</v>
      </c>
      <c r="G16" s="111">
        <v>7072</v>
      </c>
    </row>
    <row r="17" spans="1:7" s="180" customFormat="1" ht="12.75" customHeight="1">
      <c r="A17" s="294" t="s">
        <v>67</v>
      </c>
      <c r="B17" s="112" t="s">
        <v>15</v>
      </c>
      <c r="C17" s="113">
        <v>5629</v>
      </c>
      <c r="D17" s="113">
        <v>6844</v>
      </c>
      <c r="E17" s="113">
        <v>6876</v>
      </c>
      <c r="F17" s="113">
        <v>5412</v>
      </c>
      <c r="G17" s="113">
        <v>4689</v>
      </c>
    </row>
    <row r="18" spans="1:7" s="180" customFormat="1" ht="12.75" customHeight="1">
      <c r="A18" s="294" t="s">
        <v>67</v>
      </c>
      <c r="B18" s="112" t="s">
        <v>195</v>
      </c>
      <c r="C18" s="113">
        <v>44564</v>
      </c>
      <c r="D18" s="113">
        <v>62905</v>
      </c>
      <c r="E18" s="113">
        <v>87698</v>
      </c>
      <c r="F18" s="113">
        <v>105027</v>
      </c>
      <c r="G18" s="113">
        <v>113630</v>
      </c>
    </row>
    <row r="19" spans="1:7" s="180" customFormat="1" ht="12.75" customHeight="1">
      <c r="A19" s="295" t="s">
        <v>67</v>
      </c>
      <c r="B19" s="279" t="s">
        <v>14</v>
      </c>
      <c r="C19" s="280">
        <v>57713</v>
      </c>
      <c r="D19" s="280">
        <v>79492</v>
      </c>
      <c r="E19" s="280">
        <v>104912</v>
      </c>
      <c r="F19" s="280">
        <v>118601</v>
      </c>
      <c r="G19" s="280">
        <v>125391</v>
      </c>
    </row>
    <row r="20" spans="1:7" s="180" customFormat="1">
      <c r="A20" s="296" t="s">
        <v>14</v>
      </c>
      <c r="B20" s="114" t="s">
        <v>13</v>
      </c>
      <c r="C20" s="115">
        <v>47039</v>
      </c>
      <c r="D20" s="115">
        <v>36825</v>
      </c>
      <c r="E20" s="115">
        <v>21130</v>
      </c>
      <c r="F20" s="115">
        <v>14426</v>
      </c>
      <c r="G20" s="115">
        <v>13450</v>
      </c>
    </row>
    <row r="21" spans="1:7" s="180" customFormat="1">
      <c r="A21" s="296" t="s">
        <v>127</v>
      </c>
      <c r="B21" s="114" t="s">
        <v>15</v>
      </c>
      <c r="C21" s="115">
        <v>23702</v>
      </c>
      <c r="D21" s="115">
        <v>19288</v>
      </c>
      <c r="E21" s="115">
        <v>12752</v>
      </c>
      <c r="F21" s="115">
        <v>9013</v>
      </c>
      <c r="G21" s="115">
        <v>7695</v>
      </c>
    </row>
    <row r="22" spans="1:7" s="180" customFormat="1">
      <c r="A22" s="296" t="s">
        <v>127</v>
      </c>
      <c r="B22" s="114" t="s">
        <v>195</v>
      </c>
      <c r="C22" s="115">
        <v>44564</v>
      </c>
      <c r="D22" s="115">
        <v>62905</v>
      </c>
      <c r="E22" s="115">
        <v>87698</v>
      </c>
      <c r="F22" s="115">
        <v>105027</v>
      </c>
      <c r="G22" s="115">
        <v>113630</v>
      </c>
    </row>
    <row r="23" spans="1:7" s="180" customFormat="1">
      <c r="A23" s="297" t="s">
        <v>127</v>
      </c>
      <c r="B23" s="278" t="s">
        <v>14</v>
      </c>
      <c r="C23" s="116">
        <f>SUM(C20:C22)</f>
        <v>115305</v>
      </c>
      <c r="D23" s="116">
        <f t="shared" ref="D23:G23" si="0">SUM(D20:D22)</f>
        <v>119018</v>
      </c>
      <c r="E23" s="116">
        <f t="shared" si="0"/>
        <v>121580</v>
      </c>
      <c r="F23" s="116">
        <f t="shared" si="0"/>
        <v>128466</v>
      </c>
      <c r="G23" s="116">
        <f t="shared" si="0"/>
        <v>134775</v>
      </c>
    </row>
    <row r="24" spans="1:7">
      <c r="A24" s="179"/>
      <c r="G24" s="1" t="s">
        <v>120</v>
      </c>
    </row>
    <row r="25" spans="1:7">
      <c r="A25" s="47"/>
      <c r="B25" s="47"/>
      <c r="C25" s="47"/>
      <c r="D25" s="47"/>
      <c r="E25" s="47"/>
      <c r="F25" s="47"/>
      <c r="G25" s="47"/>
    </row>
    <row r="26" spans="1:7">
      <c r="A26" s="290" t="s">
        <v>99</v>
      </c>
      <c r="B26" s="290"/>
      <c r="C26" s="290"/>
      <c r="D26" s="290"/>
      <c r="E26" s="290"/>
      <c r="F26" s="290"/>
      <c r="G26" s="290"/>
    </row>
    <row r="27" spans="1:7">
      <c r="A27" s="64" t="s">
        <v>156</v>
      </c>
      <c r="B27" s="47"/>
      <c r="C27" s="47"/>
      <c r="D27" s="47"/>
      <c r="E27" s="47"/>
      <c r="F27" s="47"/>
      <c r="G27" s="47"/>
    </row>
  </sheetData>
  <mergeCells count="8">
    <mergeCell ref="A26:G26"/>
    <mergeCell ref="A3:B3"/>
    <mergeCell ref="A4:A6"/>
    <mergeCell ref="A7:A9"/>
    <mergeCell ref="A10:A12"/>
    <mergeCell ref="A13:A15"/>
    <mergeCell ref="A16:A19"/>
    <mergeCell ref="A20:A23"/>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A14D7C"/>
  </sheetPr>
  <dimension ref="A1:K48"/>
  <sheetViews>
    <sheetView workbookViewId="0"/>
  </sheetViews>
  <sheetFormatPr baseColWidth="10" defaultColWidth="9.140625" defaultRowHeight="12.75"/>
  <cols>
    <col min="1" max="1" width="29.140625" style="63" customWidth="1"/>
    <col min="2" max="2" width="9.140625" style="63"/>
    <col min="3" max="3" width="9.5703125" style="63" bestFit="1" customWidth="1"/>
    <col min="4" max="16384" width="9.140625" style="63"/>
  </cols>
  <sheetData>
    <row r="1" spans="1:9" ht="15">
      <c r="A1" s="164" t="s">
        <v>138</v>
      </c>
    </row>
    <row r="3" spans="1:9" ht="39">
      <c r="B3" s="181" t="s">
        <v>6</v>
      </c>
      <c r="C3" s="182" t="s">
        <v>9</v>
      </c>
      <c r="D3" s="183" t="s">
        <v>10</v>
      </c>
      <c r="E3" s="183" t="s">
        <v>20</v>
      </c>
      <c r="F3" s="151" t="s">
        <v>21</v>
      </c>
      <c r="G3" s="183" t="s">
        <v>1</v>
      </c>
      <c r="H3" s="155" t="s">
        <v>162</v>
      </c>
      <c r="I3" s="156" t="s">
        <v>0</v>
      </c>
    </row>
    <row r="4" spans="1:9">
      <c r="A4" s="48" t="s">
        <v>22</v>
      </c>
      <c r="B4" s="184">
        <v>2052</v>
      </c>
      <c r="C4" s="185">
        <f>B4/$B$44*100</f>
        <v>1.5225375626043405</v>
      </c>
      <c r="D4" s="185">
        <v>95.5</v>
      </c>
      <c r="E4" s="185">
        <v>14.6</v>
      </c>
      <c r="F4" s="185">
        <v>38.700000000000003</v>
      </c>
      <c r="G4" s="186">
        <v>45.5</v>
      </c>
      <c r="H4" s="187">
        <v>62.6</v>
      </c>
      <c r="I4" s="184">
        <v>1284</v>
      </c>
    </row>
    <row r="5" spans="1:9">
      <c r="A5" s="49" t="s">
        <v>23</v>
      </c>
      <c r="B5" s="188">
        <v>7533</v>
      </c>
      <c r="C5" s="189">
        <f t="shared" ref="C5:C44" si="0">B5/$B$44*100</f>
        <v>5.5893155258764606</v>
      </c>
      <c r="D5" s="189">
        <v>95.6</v>
      </c>
      <c r="E5" s="189">
        <v>13.7</v>
      </c>
      <c r="F5" s="189">
        <v>39.5</v>
      </c>
      <c r="G5" s="190">
        <v>46</v>
      </c>
      <c r="H5" s="191">
        <v>62.7</v>
      </c>
      <c r="I5" s="188">
        <v>4720</v>
      </c>
    </row>
    <row r="6" spans="1:9">
      <c r="A6" s="49" t="s">
        <v>24</v>
      </c>
      <c r="B6" s="188">
        <v>7550</v>
      </c>
      <c r="C6" s="189">
        <f t="shared" si="0"/>
        <v>5.6019291411611949</v>
      </c>
      <c r="D6" s="189">
        <v>93.7</v>
      </c>
      <c r="E6" s="189">
        <v>16.100000000000001</v>
      </c>
      <c r="F6" s="189">
        <v>38.1</v>
      </c>
      <c r="G6" s="190">
        <v>45.4</v>
      </c>
      <c r="H6" s="191">
        <v>64.8</v>
      </c>
      <c r="I6" s="188">
        <v>4895</v>
      </c>
    </row>
    <row r="7" spans="1:9">
      <c r="A7" s="50" t="s">
        <v>25</v>
      </c>
      <c r="B7" s="192">
        <v>17135</v>
      </c>
      <c r="C7" s="193">
        <f t="shared" si="0"/>
        <v>12.713782229641996</v>
      </c>
      <c r="D7" s="193">
        <v>94.7</v>
      </c>
      <c r="E7" s="193">
        <v>14.9</v>
      </c>
      <c r="F7" s="193">
        <v>38.799999999999997</v>
      </c>
      <c r="G7" s="194">
        <v>45.6</v>
      </c>
      <c r="H7" s="195">
        <v>63.6</v>
      </c>
      <c r="I7" s="192">
        <v>10899</v>
      </c>
    </row>
    <row r="8" spans="1:9">
      <c r="A8" s="152" t="s">
        <v>26</v>
      </c>
      <c r="B8" s="196">
        <v>1683</v>
      </c>
      <c r="C8" s="197">
        <f t="shared" si="0"/>
        <v>1.2487479131886476</v>
      </c>
      <c r="D8" s="197">
        <v>94.4</v>
      </c>
      <c r="E8" s="197">
        <v>10.9</v>
      </c>
      <c r="F8" s="197">
        <v>41.5</v>
      </c>
      <c r="G8" s="198">
        <v>46.6</v>
      </c>
      <c r="H8" s="199">
        <v>60.8</v>
      </c>
      <c r="I8" s="196">
        <v>1023</v>
      </c>
    </row>
    <row r="9" spans="1:9">
      <c r="A9" s="51" t="s">
        <v>27</v>
      </c>
      <c r="B9" s="188">
        <v>3100</v>
      </c>
      <c r="C9" s="189">
        <f t="shared" si="0"/>
        <v>2.3001298460396957</v>
      </c>
      <c r="D9" s="189">
        <v>94</v>
      </c>
      <c r="E9" s="189">
        <v>13.1</v>
      </c>
      <c r="F9" s="189">
        <v>41.6</v>
      </c>
      <c r="G9" s="190">
        <v>46.4</v>
      </c>
      <c r="H9" s="200">
        <v>60</v>
      </c>
      <c r="I9" s="188">
        <v>1860</v>
      </c>
    </row>
    <row r="10" spans="1:9">
      <c r="A10" s="52" t="s">
        <v>28</v>
      </c>
      <c r="B10" s="192">
        <v>4783</v>
      </c>
      <c r="C10" s="193">
        <f t="shared" si="0"/>
        <v>3.5488777592283438</v>
      </c>
      <c r="D10" s="193">
        <v>94.2</v>
      </c>
      <c r="E10" s="193">
        <v>12.3</v>
      </c>
      <c r="F10" s="193">
        <v>41.6</v>
      </c>
      <c r="G10" s="194">
        <v>46.5</v>
      </c>
      <c r="H10" s="201">
        <v>60.3</v>
      </c>
      <c r="I10" s="192">
        <v>2882</v>
      </c>
    </row>
    <row r="11" spans="1:9" s="207" customFormat="1">
      <c r="A11" s="53" t="s">
        <v>139</v>
      </c>
      <c r="B11" s="202">
        <v>6760</v>
      </c>
      <c r="C11" s="203">
        <f t="shared" si="0"/>
        <v>5.0157670191059172</v>
      </c>
      <c r="D11" s="203">
        <v>92.5</v>
      </c>
      <c r="E11" s="204">
        <v>10.6</v>
      </c>
      <c r="F11" s="203">
        <v>45.6</v>
      </c>
      <c r="G11" s="205">
        <v>47.5</v>
      </c>
      <c r="H11" s="206">
        <v>63.1</v>
      </c>
      <c r="I11" s="202">
        <v>4264</v>
      </c>
    </row>
    <row r="12" spans="1:9" s="207" customFormat="1">
      <c r="A12" s="53" t="s">
        <v>140</v>
      </c>
      <c r="B12" s="202">
        <v>3858</v>
      </c>
      <c r="C12" s="203">
        <f t="shared" si="0"/>
        <v>2.8625486922648857</v>
      </c>
      <c r="D12" s="203">
        <v>94.2</v>
      </c>
      <c r="E12" s="204">
        <v>17.3</v>
      </c>
      <c r="F12" s="203">
        <v>36.299999999999997</v>
      </c>
      <c r="G12" s="205">
        <v>44.8</v>
      </c>
      <c r="H12" s="206">
        <v>63.4</v>
      </c>
      <c r="I12" s="202">
        <v>2445</v>
      </c>
    </row>
    <row r="13" spans="1:9" s="207" customFormat="1">
      <c r="A13" s="53" t="s">
        <v>29</v>
      </c>
      <c r="B13" s="202">
        <v>476</v>
      </c>
      <c r="C13" s="203">
        <f t="shared" si="0"/>
        <v>0.35318122797254686</v>
      </c>
      <c r="D13" s="203">
        <v>96.4</v>
      </c>
      <c r="E13" s="204">
        <v>14.7</v>
      </c>
      <c r="F13" s="203">
        <v>45.2</v>
      </c>
      <c r="G13" s="205">
        <v>46.7</v>
      </c>
      <c r="H13" s="206">
        <v>54.9</v>
      </c>
      <c r="I13" s="202">
        <v>261</v>
      </c>
    </row>
    <row r="14" spans="1:9">
      <c r="A14" s="152" t="s">
        <v>30</v>
      </c>
      <c r="B14" s="196">
        <v>4249</v>
      </c>
      <c r="C14" s="197">
        <f t="shared" si="0"/>
        <v>3.1526618438137635</v>
      </c>
      <c r="D14" s="197">
        <v>94.8</v>
      </c>
      <c r="E14" s="197">
        <v>13</v>
      </c>
      <c r="F14" s="197">
        <v>42.7</v>
      </c>
      <c r="G14" s="198">
        <v>46.5</v>
      </c>
      <c r="H14" s="199">
        <v>65.2</v>
      </c>
      <c r="I14" s="196">
        <v>2768</v>
      </c>
    </row>
    <row r="15" spans="1:9">
      <c r="A15" s="51" t="s">
        <v>31</v>
      </c>
      <c r="B15" s="188">
        <v>2461</v>
      </c>
      <c r="C15" s="189">
        <f t="shared" si="0"/>
        <v>1.8260063068076422</v>
      </c>
      <c r="D15" s="189">
        <v>95.1</v>
      </c>
      <c r="E15" s="189">
        <v>15.7</v>
      </c>
      <c r="F15" s="189">
        <v>36.700000000000003</v>
      </c>
      <c r="G15" s="190">
        <v>45.4</v>
      </c>
      <c r="H15" s="200">
        <v>58.2</v>
      </c>
      <c r="I15" s="188">
        <v>1433</v>
      </c>
    </row>
    <row r="16" spans="1:9">
      <c r="A16" s="51" t="s">
        <v>32</v>
      </c>
      <c r="B16" s="188">
        <v>2998</v>
      </c>
      <c r="C16" s="189">
        <f t="shared" si="0"/>
        <v>2.2244481543312928</v>
      </c>
      <c r="D16" s="189">
        <v>92.7</v>
      </c>
      <c r="E16" s="189">
        <v>18.8</v>
      </c>
      <c r="F16" s="189">
        <v>33.5</v>
      </c>
      <c r="G16" s="190">
        <v>44.1</v>
      </c>
      <c r="H16" s="200">
        <v>64.3</v>
      </c>
      <c r="I16" s="188">
        <v>1927</v>
      </c>
    </row>
    <row r="17" spans="1:9" s="207" customFormat="1">
      <c r="A17" s="54" t="s">
        <v>33</v>
      </c>
      <c r="B17" s="192">
        <v>9708</v>
      </c>
      <c r="C17" s="193">
        <f t="shared" si="0"/>
        <v>7.2031163049526992</v>
      </c>
      <c r="D17" s="193">
        <v>94.2</v>
      </c>
      <c r="E17" s="193">
        <v>15.5</v>
      </c>
      <c r="F17" s="193">
        <v>38.299999999999997</v>
      </c>
      <c r="G17" s="194">
        <v>45.5</v>
      </c>
      <c r="H17" s="208">
        <v>63.1</v>
      </c>
      <c r="I17" s="192">
        <v>6128</v>
      </c>
    </row>
    <row r="18" spans="1:9">
      <c r="A18" s="51" t="s">
        <v>34</v>
      </c>
      <c r="B18" s="184">
        <v>4285</v>
      </c>
      <c r="C18" s="185">
        <f t="shared" si="0"/>
        <v>3.1793730291226119</v>
      </c>
      <c r="D18" s="185">
        <v>94.8</v>
      </c>
      <c r="E18" s="185">
        <v>21.5</v>
      </c>
      <c r="F18" s="185">
        <v>30.5</v>
      </c>
      <c r="G18" s="186">
        <v>43.2</v>
      </c>
      <c r="H18" s="200">
        <v>65.3</v>
      </c>
      <c r="I18" s="184">
        <v>2797</v>
      </c>
    </row>
    <row r="19" spans="1:9">
      <c r="A19" s="51" t="s">
        <v>35</v>
      </c>
      <c r="B19" s="188">
        <v>10527</v>
      </c>
      <c r="C19" s="189">
        <f t="shared" si="0"/>
        <v>7.8107957707289923</v>
      </c>
      <c r="D19" s="189">
        <v>94.6</v>
      </c>
      <c r="E19" s="189">
        <v>16.399999999999999</v>
      </c>
      <c r="F19" s="189">
        <v>33.5</v>
      </c>
      <c r="G19" s="190">
        <v>44.5</v>
      </c>
      <c r="H19" s="200">
        <v>62.8</v>
      </c>
      <c r="I19" s="188">
        <v>6610</v>
      </c>
    </row>
    <row r="20" spans="1:9" s="207" customFormat="1">
      <c r="A20" s="52" t="s">
        <v>36</v>
      </c>
      <c r="B20" s="192">
        <v>14812</v>
      </c>
      <c r="C20" s="193">
        <f t="shared" si="0"/>
        <v>10.990168799851604</v>
      </c>
      <c r="D20" s="193">
        <v>94.7</v>
      </c>
      <c r="E20" s="193">
        <v>17.899999999999999</v>
      </c>
      <c r="F20" s="193">
        <v>32.6</v>
      </c>
      <c r="G20" s="194">
        <v>44.1</v>
      </c>
      <c r="H20" s="201">
        <v>63.5</v>
      </c>
      <c r="I20" s="192">
        <v>9407</v>
      </c>
    </row>
    <row r="21" spans="1:9">
      <c r="A21" s="152" t="s">
        <v>37</v>
      </c>
      <c r="B21" s="184">
        <v>8328</v>
      </c>
      <c r="C21" s="185">
        <f t="shared" si="0"/>
        <v>6.1791875347801897</v>
      </c>
      <c r="D21" s="185">
        <v>95.4</v>
      </c>
      <c r="E21" s="185">
        <v>16.2</v>
      </c>
      <c r="F21" s="185">
        <v>36.4</v>
      </c>
      <c r="G21" s="186">
        <v>45.2</v>
      </c>
      <c r="H21" s="199">
        <v>65.099999999999994</v>
      </c>
      <c r="I21" s="184">
        <v>5421</v>
      </c>
    </row>
    <row r="22" spans="1:9">
      <c r="A22" s="51" t="s">
        <v>141</v>
      </c>
      <c r="B22" s="188">
        <v>3318</v>
      </c>
      <c r="C22" s="189">
        <f t="shared" si="0"/>
        <v>2.4618809126321648</v>
      </c>
      <c r="D22" s="189">
        <v>81.3</v>
      </c>
      <c r="E22" s="189">
        <v>22.8</v>
      </c>
      <c r="F22" s="189">
        <v>40.700000000000003</v>
      </c>
      <c r="G22" s="190">
        <v>45.2</v>
      </c>
      <c r="H22" s="200">
        <v>62</v>
      </c>
      <c r="I22" s="188">
        <v>2057</v>
      </c>
    </row>
    <row r="23" spans="1:9">
      <c r="A23" s="51" t="s">
        <v>38</v>
      </c>
      <c r="B23" s="188">
        <v>10051</v>
      </c>
      <c r="C23" s="189">
        <f t="shared" si="0"/>
        <v>7.4576145427564455</v>
      </c>
      <c r="D23" s="189">
        <v>94.8</v>
      </c>
      <c r="E23" s="189">
        <v>13.4</v>
      </c>
      <c r="F23" s="189">
        <v>41.2</v>
      </c>
      <c r="G23" s="190">
        <v>46.4</v>
      </c>
      <c r="H23" s="200">
        <v>63.8</v>
      </c>
      <c r="I23" s="188">
        <v>6411</v>
      </c>
    </row>
    <row r="24" spans="1:9" s="207" customFormat="1">
      <c r="A24" s="54" t="s">
        <v>39</v>
      </c>
      <c r="B24" s="192">
        <v>21697</v>
      </c>
      <c r="C24" s="193">
        <f t="shared" si="0"/>
        <v>16.0986829901688</v>
      </c>
      <c r="D24" s="193">
        <v>93</v>
      </c>
      <c r="E24" s="193">
        <v>15.9</v>
      </c>
      <c r="F24" s="193">
        <v>39.299999999999997</v>
      </c>
      <c r="G24" s="194">
        <v>45.7</v>
      </c>
      <c r="H24" s="208">
        <v>64</v>
      </c>
      <c r="I24" s="192">
        <v>13889</v>
      </c>
    </row>
    <row r="25" spans="1:9" s="207" customFormat="1">
      <c r="A25" s="54" t="s">
        <v>40</v>
      </c>
      <c r="B25" s="192">
        <v>5945</v>
      </c>
      <c r="C25" s="193">
        <f t="shared" si="0"/>
        <v>4.4110554628083847</v>
      </c>
      <c r="D25" s="193">
        <v>93.9</v>
      </c>
      <c r="E25" s="193">
        <v>17.600000000000001</v>
      </c>
      <c r="F25" s="193">
        <v>36</v>
      </c>
      <c r="G25" s="194">
        <v>44.8</v>
      </c>
      <c r="H25" s="208">
        <v>64.2</v>
      </c>
      <c r="I25" s="192">
        <v>3816</v>
      </c>
    </row>
    <row r="26" spans="1:9">
      <c r="A26" s="152" t="s">
        <v>41</v>
      </c>
      <c r="B26" s="184">
        <v>6648</v>
      </c>
      <c r="C26" s="185">
        <f t="shared" si="0"/>
        <v>4.9326655537006125</v>
      </c>
      <c r="D26" s="185">
        <v>94.7</v>
      </c>
      <c r="E26" s="185">
        <v>13.2</v>
      </c>
      <c r="F26" s="185">
        <v>42.3</v>
      </c>
      <c r="G26" s="186">
        <v>46.4</v>
      </c>
      <c r="H26" s="199">
        <v>60.9</v>
      </c>
      <c r="I26" s="184">
        <v>4046</v>
      </c>
    </row>
    <row r="27" spans="1:9">
      <c r="A27" s="51" t="s">
        <v>42</v>
      </c>
      <c r="B27" s="188">
        <v>1520</v>
      </c>
      <c r="C27" s="189">
        <f t="shared" si="0"/>
        <v>1.1278056019291411</v>
      </c>
      <c r="D27" s="189">
        <v>92.6</v>
      </c>
      <c r="E27" s="189">
        <v>17</v>
      </c>
      <c r="F27" s="189">
        <v>37</v>
      </c>
      <c r="G27" s="190">
        <v>45</v>
      </c>
      <c r="H27" s="200">
        <v>59.2</v>
      </c>
      <c r="I27" s="188">
        <v>899</v>
      </c>
    </row>
    <row r="28" spans="1:9">
      <c r="A28" s="51" t="s">
        <v>43</v>
      </c>
      <c r="B28" s="188">
        <v>3003</v>
      </c>
      <c r="C28" s="189">
        <f t="shared" si="0"/>
        <v>2.2281580411797437</v>
      </c>
      <c r="D28" s="189">
        <v>93.1</v>
      </c>
      <c r="E28" s="189">
        <v>11.7</v>
      </c>
      <c r="F28" s="189">
        <v>43.2</v>
      </c>
      <c r="G28" s="190">
        <v>46.9</v>
      </c>
      <c r="H28" s="200">
        <v>64.900000000000006</v>
      </c>
      <c r="I28" s="188">
        <v>1948</v>
      </c>
    </row>
    <row r="29" spans="1:9" s="207" customFormat="1">
      <c r="A29" s="54" t="s">
        <v>44</v>
      </c>
      <c r="B29" s="192">
        <v>11171</v>
      </c>
      <c r="C29" s="193">
        <f t="shared" si="0"/>
        <v>8.2886291968094987</v>
      </c>
      <c r="D29" s="193">
        <v>94</v>
      </c>
      <c r="E29" s="193">
        <v>13.3</v>
      </c>
      <c r="F29" s="193">
        <v>41.8</v>
      </c>
      <c r="G29" s="194">
        <v>46.4</v>
      </c>
      <c r="H29" s="208">
        <v>61.7</v>
      </c>
      <c r="I29" s="192">
        <v>6893</v>
      </c>
    </row>
    <row r="30" spans="1:9">
      <c r="A30" s="152" t="s">
        <v>45</v>
      </c>
      <c r="B30" s="184">
        <v>6691</v>
      </c>
      <c r="C30" s="185">
        <f t="shared" si="0"/>
        <v>4.9645705805972922</v>
      </c>
      <c r="D30" s="185">
        <v>93.9</v>
      </c>
      <c r="E30" s="185">
        <v>13.5</v>
      </c>
      <c r="F30" s="185">
        <v>41.7</v>
      </c>
      <c r="G30" s="186">
        <v>46.5</v>
      </c>
      <c r="H30" s="199">
        <v>63.1</v>
      </c>
      <c r="I30" s="184">
        <v>4219</v>
      </c>
    </row>
    <row r="31" spans="1:9">
      <c r="A31" s="51" t="s">
        <v>46</v>
      </c>
      <c r="B31" s="188">
        <v>8148</v>
      </c>
      <c r="C31" s="189">
        <f t="shared" si="0"/>
        <v>6.0456316082359489</v>
      </c>
      <c r="D31" s="189">
        <v>94</v>
      </c>
      <c r="E31" s="189">
        <v>13.9</v>
      </c>
      <c r="F31" s="189">
        <v>39.4</v>
      </c>
      <c r="G31" s="190">
        <v>46.1</v>
      </c>
      <c r="H31" s="200">
        <v>64.900000000000006</v>
      </c>
      <c r="I31" s="188">
        <v>5287</v>
      </c>
    </row>
    <row r="32" spans="1:9" s="207" customFormat="1">
      <c r="A32" s="54" t="s">
        <v>47</v>
      </c>
      <c r="B32" s="192">
        <v>14839</v>
      </c>
      <c r="C32" s="193">
        <f t="shared" si="0"/>
        <v>11.01020218883324</v>
      </c>
      <c r="D32" s="193">
        <v>94</v>
      </c>
      <c r="E32" s="193">
        <v>13.7</v>
      </c>
      <c r="F32" s="193">
        <v>40.5</v>
      </c>
      <c r="G32" s="194">
        <v>46.3</v>
      </c>
      <c r="H32" s="208">
        <v>64.099999999999994</v>
      </c>
      <c r="I32" s="192">
        <v>9506</v>
      </c>
    </row>
    <row r="33" spans="1:11" s="207" customFormat="1">
      <c r="A33" s="52" t="s">
        <v>142</v>
      </c>
      <c r="B33" s="209">
        <v>6476</v>
      </c>
      <c r="C33" s="210">
        <f t="shared" si="0"/>
        <v>4.8050454461138932</v>
      </c>
      <c r="D33" s="210">
        <v>94</v>
      </c>
      <c r="E33" s="211">
        <v>14.2</v>
      </c>
      <c r="F33" s="210">
        <v>39.9</v>
      </c>
      <c r="G33" s="212">
        <v>45.9</v>
      </c>
      <c r="H33" s="201">
        <v>62.2</v>
      </c>
      <c r="I33" s="209">
        <v>4026</v>
      </c>
    </row>
    <row r="34" spans="1:11">
      <c r="A34" s="152" t="s">
        <v>48</v>
      </c>
      <c r="B34" s="184">
        <v>7185</v>
      </c>
      <c r="C34" s="185">
        <f t="shared" si="0"/>
        <v>5.3311074012242621</v>
      </c>
      <c r="D34" s="185">
        <v>94.3</v>
      </c>
      <c r="E34" s="185">
        <v>12.7</v>
      </c>
      <c r="F34" s="185">
        <v>41.2</v>
      </c>
      <c r="G34" s="186">
        <v>46.6</v>
      </c>
      <c r="H34" s="199">
        <v>64.099999999999994</v>
      </c>
      <c r="I34" s="184">
        <v>4563</v>
      </c>
    </row>
    <row r="35" spans="1:11">
      <c r="A35" s="51" t="s">
        <v>49</v>
      </c>
      <c r="B35" s="188">
        <v>3872</v>
      </c>
      <c r="C35" s="189">
        <f t="shared" si="0"/>
        <v>2.872936375440549</v>
      </c>
      <c r="D35" s="189">
        <v>96</v>
      </c>
      <c r="E35" s="189">
        <v>10.6</v>
      </c>
      <c r="F35" s="189">
        <v>44.8</v>
      </c>
      <c r="G35" s="190">
        <v>47.4</v>
      </c>
      <c r="H35" s="200">
        <v>65.8</v>
      </c>
      <c r="I35" s="188">
        <v>2550</v>
      </c>
    </row>
    <row r="36" spans="1:11" s="207" customFormat="1">
      <c r="A36" s="54" t="s">
        <v>50</v>
      </c>
      <c r="B36" s="192">
        <v>11057</v>
      </c>
      <c r="C36" s="193">
        <f t="shared" si="0"/>
        <v>8.2040437766648111</v>
      </c>
      <c r="D36" s="193">
        <v>94.9</v>
      </c>
      <c r="E36" s="193">
        <v>11.9</v>
      </c>
      <c r="F36" s="193">
        <v>42.4</v>
      </c>
      <c r="G36" s="194">
        <v>46.9</v>
      </c>
      <c r="H36" s="208">
        <v>64.7</v>
      </c>
      <c r="I36" s="192">
        <v>7113</v>
      </c>
    </row>
    <row r="37" spans="1:11">
      <c r="A37" s="55" t="s">
        <v>51</v>
      </c>
      <c r="B37" s="213">
        <v>128717</v>
      </c>
      <c r="C37" s="214">
        <f t="shared" si="0"/>
        <v>95.505101094416617</v>
      </c>
      <c r="D37" s="214">
        <v>94</v>
      </c>
      <c r="E37" s="215">
        <v>14.8</v>
      </c>
      <c r="F37" s="214">
        <v>39.200000000000003</v>
      </c>
      <c r="G37" s="216">
        <v>45.8</v>
      </c>
      <c r="H37" s="217">
        <v>63.4</v>
      </c>
      <c r="I37" s="213">
        <v>81529</v>
      </c>
    </row>
    <row r="38" spans="1:11">
      <c r="A38" s="56" t="s">
        <v>52</v>
      </c>
      <c r="B38" s="218">
        <v>1127</v>
      </c>
      <c r="C38" s="219">
        <f t="shared" si="0"/>
        <v>0.83620849564088295</v>
      </c>
      <c r="D38" s="219">
        <v>93.5</v>
      </c>
      <c r="E38" s="220">
        <v>18.2</v>
      </c>
      <c r="F38" s="219">
        <v>36.700000000000003</v>
      </c>
      <c r="G38" s="221">
        <v>45</v>
      </c>
      <c r="H38" s="222">
        <v>54.8</v>
      </c>
      <c r="I38" s="218">
        <v>617</v>
      </c>
    </row>
    <row r="39" spans="1:11">
      <c r="A39" s="56" t="s">
        <v>53</v>
      </c>
      <c r="B39" s="218">
        <v>869</v>
      </c>
      <c r="C39" s="219">
        <f t="shared" si="0"/>
        <v>0.64477833426080511</v>
      </c>
      <c r="D39" s="219">
        <v>86.1</v>
      </c>
      <c r="E39" s="220">
        <v>50.7</v>
      </c>
      <c r="F39" s="219">
        <v>16.5</v>
      </c>
      <c r="G39" s="221">
        <v>36.299999999999997</v>
      </c>
      <c r="H39" s="222">
        <v>63.8</v>
      </c>
      <c r="I39" s="218">
        <v>555</v>
      </c>
    </row>
    <row r="40" spans="1:11">
      <c r="A40" s="56" t="s">
        <v>54</v>
      </c>
      <c r="B40" s="218">
        <v>703</v>
      </c>
      <c r="C40" s="219">
        <f t="shared" si="0"/>
        <v>0.52161009089222776</v>
      </c>
      <c r="D40" s="219">
        <v>93.9</v>
      </c>
      <c r="E40" s="220">
        <v>11.5</v>
      </c>
      <c r="F40" s="219">
        <v>46.9</v>
      </c>
      <c r="G40" s="221">
        <v>47.2</v>
      </c>
      <c r="H40" s="222">
        <v>68.8</v>
      </c>
      <c r="I40" s="218">
        <v>484</v>
      </c>
    </row>
    <row r="41" spans="1:11">
      <c r="A41" s="56" t="s">
        <v>55</v>
      </c>
      <c r="B41" s="218">
        <v>333</v>
      </c>
      <c r="C41" s="219">
        <f t="shared" si="0"/>
        <v>0.24707846410684473</v>
      </c>
      <c r="D41" s="219">
        <v>91.9</v>
      </c>
      <c r="E41" s="220">
        <v>45</v>
      </c>
      <c r="F41" s="219">
        <v>5.7</v>
      </c>
      <c r="G41" s="221">
        <v>36</v>
      </c>
      <c r="H41" s="222">
        <v>68.099999999999994</v>
      </c>
      <c r="I41" s="218">
        <v>227</v>
      </c>
    </row>
    <row r="42" spans="1:11">
      <c r="A42" s="56" t="s">
        <v>56</v>
      </c>
      <c r="B42" s="218">
        <v>3026</v>
      </c>
      <c r="C42" s="219">
        <f t="shared" si="0"/>
        <v>2.2452235206826194</v>
      </c>
      <c r="D42" s="219">
        <v>89.9</v>
      </c>
      <c r="E42" s="220">
        <v>25.4</v>
      </c>
      <c r="F42" s="219">
        <v>23.8</v>
      </c>
      <c r="G42" s="221">
        <v>41.9</v>
      </c>
      <c r="H42" s="222">
        <v>63.3</v>
      </c>
      <c r="I42" s="218">
        <v>1915</v>
      </c>
    </row>
    <row r="43" spans="1:11" s="207" customFormat="1">
      <c r="A43" s="57" t="s">
        <v>57</v>
      </c>
      <c r="B43" s="202">
        <v>6058</v>
      </c>
      <c r="C43" s="202">
        <f t="shared" si="0"/>
        <v>4.4948989055833799</v>
      </c>
      <c r="D43" s="202">
        <v>90.6</v>
      </c>
      <c r="E43" s="223">
        <v>27.2</v>
      </c>
      <c r="F43" s="202">
        <v>26.9</v>
      </c>
      <c r="G43" s="224">
        <v>42</v>
      </c>
      <c r="H43" s="225">
        <v>62.7</v>
      </c>
      <c r="I43" s="202">
        <v>3797</v>
      </c>
    </row>
    <row r="44" spans="1:11" s="207" customFormat="1">
      <c r="A44" s="58" t="s">
        <v>108</v>
      </c>
      <c r="B44" s="226">
        <v>134775</v>
      </c>
      <c r="C44" s="226">
        <f t="shared" si="0"/>
        <v>100</v>
      </c>
      <c r="D44" s="226">
        <v>93.9</v>
      </c>
      <c r="E44" s="227">
        <v>15.3</v>
      </c>
      <c r="F44" s="226">
        <v>38.700000000000003</v>
      </c>
      <c r="G44" s="228">
        <v>45.6</v>
      </c>
      <c r="H44" s="229">
        <v>63.4</v>
      </c>
      <c r="I44" s="226">
        <v>85326</v>
      </c>
    </row>
    <row r="45" spans="1:11" ht="15.75" customHeight="1">
      <c r="A45" s="298" t="s">
        <v>120</v>
      </c>
      <c r="B45" s="298"/>
      <c r="C45" s="298"/>
      <c r="D45" s="298"/>
      <c r="E45" s="298"/>
      <c r="F45" s="298"/>
      <c r="G45" s="298"/>
      <c r="H45" s="298"/>
      <c r="I45" s="298"/>
    </row>
    <row r="46" spans="1:11" ht="26.25" customHeight="1">
      <c r="A46" s="284" t="s">
        <v>143</v>
      </c>
      <c r="B46" s="284"/>
      <c r="C46" s="284"/>
      <c r="D46" s="284"/>
      <c r="E46" s="284"/>
      <c r="F46" s="284"/>
      <c r="G46" s="284"/>
      <c r="H46" s="284"/>
      <c r="I46" s="284"/>
      <c r="J46" s="284"/>
      <c r="K46" s="284"/>
    </row>
    <row r="47" spans="1:11">
      <c r="A47" s="290" t="s">
        <v>144</v>
      </c>
      <c r="B47" s="290"/>
      <c r="C47" s="290"/>
      <c r="D47" s="290"/>
      <c r="E47" s="290"/>
      <c r="F47" s="290"/>
      <c r="G47" s="290"/>
      <c r="H47" s="290"/>
      <c r="I47" s="290"/>
    </row>
    <row r="48" spans="1:11">
      <c r="A48" s="64" t="s">
        <v>156</v>
      </c>
      <c r="B48" s="47"/>
      <c r="C48" s="47"/>
      <c r="D48" s="47"/>
      <c r="E48" s="47"/>
      <c r="F48" s="47"/>
      <c r="G48" s="47"/>
    </row>
  </sheetData>
  <mergeCells count="3">
    <mergeCell ref="A45:I45"/>
    <mergeCell ref="A46:K46"/>
    <mergeCell ref="A47:I4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A14D7C"/>
  </sheetPr>
  <dimension ref="A1:O16"/>
  <sheetViews>
    <sheetView workbookViewId="0"/>
  </sheetViews>
  <sheetFormatPr baseColWidth="10" defaultRowHeight="12.75"/>
  <cols>
    <col min="1" max="1" width="36" style="166" customWidth="1"/>
    <col min="2" max="2" width="14.7109375" style="166" customWidth="1"/>
    <col min="3" max="3" width="11" style="166" bestFit="1" customWidth="1"/>
    <col min="4" max="4" width="8.28515625" style="166" bestFit="1" customWidth="1"/>
    <col min="5" max="5" width="9.85546875" style="166" bestFit="1" customWidth="1"/>
    <col min="6" max="6" width="10.85546875" style="166" bestFit="1" customWidth="1"/>
    <col min="7" max="7" width="11" style="166" bestFit="1" customWidth="1"/>
    <col min="8" max="8" width="9.42578125" style="166" bestFit="1" customWidth="1"/>
    <col min="9" max="16384" width="11.42578125" style="166"/>
  </cols>
  <sheetData>
    <row r="1" spans="1:15" ht="15">
      <c r="A1" s="164" t="s">
        <v>145</v>
      </c>
    </row>
    <row r="2" spans="1:15">
      <c r="A2" s="60"/>
    </row>
    <row r="3" spans="1:15">
      <c r="B3" s="299" t="s">
        <v>146</v>
      </c>
      <c r="C3" s="299"/>
      <c r="D3" s="299"/>
      <c r="E3" s="299"/>
      <c r="F3" s="299"/>
      <c r="G3" s="299"/>
      <c r="H3" s="299"/>
    </row>
    <row r="4" spans="1:15" ht="51">
      <c r="A4" s="230" t="s">
        <v>147</v>
      </c>
      <c r="B4" s="231" t="s">
        <v>148</v>
      </c>
      <c r="C4" s="231" t="s">
        <v>106</v>
      </c>
      <c r="D4" s="231" t="s">
        <v>3</v>
      </c>
      <c r="E4" s="231" t="s">
        <v>2</v>
      </c>
      <c r="F4" s="231" t="s">
        <v>105</v>
      </c>
      <c r="G4" s="231" t="s">
        <v>1</v>
      </c>
      <c r="H4" s="231" t="s">
        <v>68</v>
      </c>
    </row>
    <row r="5" spans="1:15">
      <c r="A5" s="232" t="s">
        <v>18</v>
      </c>
      <c r="B5" s="170">
        <v>87156</v>
      </c>
      <c r="C5" s="233">
        <v>73.229259439748603</v>
      </c>
      <c r="D5" s="233">
        <v>93</v>
      </c>
      <c r="E5" s="233">
        <v>14.4</v>
      </c>
      <c r="F5" s="233">
        <v>35.700000000000003</v>
      </c>
      <c r="G5" s="169">
        <v>45.2</v>
      </c>
      <c r="H5" s="169">
        <v>63.2</v>
      </c>
    </row>
    <row r="6" spans="1:15">
      <c r="A6" s="234" t="s">
        <v>104</v>
      </c>
      <c r="B6" s="170">
        <v>83636</v>
      </c>
      <c r="C6" s="233">
        <v>70.2717236048329</v>
      </c>
      <c r="D6" s="233">
        <v>93.1</v>
      </c>
      <c r="E6" s="233">
        <v>14.1</v>
      </c>
      <c r="F6" s="233">
        <v>35.6</v>
      </c>
      <c r="G6" s="169">
        <v>45.2</v>
      </c>
      <c r="H6" s="169">
        <v>63.4</v>
      </c>
    </row>
    <row r="7" spans="1:15">
      <c r="A7" s="232" t="s">
        <v>149</v>
      </c>
      <c r="B7" s="170">
        <v>758</v>
      </c>
      <c r="C7" s="233">
        <v>0.63687845535969301</v>
      </c>
      <c r="D7" s="233">
        <v>92.1</v>
      </c>
      <c r="E7" s="233">
        <v>39.700000000000003</v>
      </c>
      <c r="F7" s="233">
        <v>4.9000000000000004</v>
      </c>
      <c r="G7" s="169">
        <v>36.700000000000003</v>
      </c>
      <c r="H7" s="169">
        <v>62.5</v>
      </c>
    </row>
    <row r="8" spans="1:15">
      <c r="A8" s="232" t="s">
        <v>69</v>
      </c>
      <c r="B8" s="170">
        <v>590</v>
      </c>
      <c r="C8" s="233">
        <v>0.495723335965988</v>
      </c>
      <c r="D8" s="233">
        <v>88.5</v>
      </c>
      <c r="E8" s="233">
        <v>30.8</v>
      </c>
      <c r="F8" s="233">
        <v>14.9</v>
      </c>
      <c r="G8" s="169">
        <v>39.6</v>
      </c>
      <c r="H8" s="169">
        <v>64.8</v>
      </c>
    </row>
    <row r="9" spans="1:15">
      <c r="A9" s="232" t="s">
        <v>8</v>
      </c>
      <c r="B9" s="170">
        <v>182</v>
      </c>
      <c r="C9" s="233">
        <v>0.15291804600984699</v>
      </c>
      <c r="D9" s="233">
        <v>95.1</v>
      </c>
      <c r="E9" s="233">
        <v>26.4</v>
      </c>
      <c r="F9" s="233">
        <v>18.100000000000001</v>
      </c>
      <c r="G9" s="169">
        <v>40.799999999999997</v>
      </c>
      <c r="H9" s="169">
        <v>70.8</v>
      </c>
    </row>
    <row r="10" spans="1:15">
      <c r="A10" s="232" t="s">
        <v>19</v>
      </c>
      <c r="B10" s="170">
        <v>392</v>
      </c>
      <c r="C10" s="233">
        <v>0.32936194525197898</v>
      </c>
      <c r="D10" s="233">
        <v>89</v>
      </c>
      <c r="E10" s="233">
        <v>46.9</v>
      </c>
      <c r="F10" s="233">
        <v>11.5</v>
      </c>
      <c r="G10" s="169">
        <v>36.5</v>
      </c>
      <c r="H10" s="169">
        <v>63</v>
      </c>
    </row>
    <row r="11" spans="1:15">
      <c r="A11" s="232" t="s">
        <v>109</v>
      </c>
      <c r="B11" s="170">
        <v>29940</v>
      </c>
      <c r="C11" s="233">
        <v>25.155858777663902</v>
      </c>
      <c r="D11" s="233">
        <v>90.9</v>
      </c>
      <c r="E11" s="233">
        <v>25.7</v>
      </c>
      <c r="F11" s="233">
        <v>39.799999999999997</v>
      </c>
      <c r="G11" s="169">
        <v>44.9</v>
      </c>
      <c r="H11" s="169">
        <v>61.1</v>
      </c>
      <c r="O11" s="171"/>
    </row>
    <row r="12" spans="1:15">
      <c r="A12" s="281" t="s">
        <v>7</v>
      </c>
      <c r="B12" s="235">
        <v>119018</v>
      </c>
      <c r="C12" s="236">
        <v>100</v>
      </c>
      <c r="D12" s="236">
        <v>92.4</v>
      </c>
      <c r="E12" s="236">
        <v>17.7</v>
      </c>
      <c r="F12" s="236">
        <v>36.299999999999997</v>
      </c>
      <c r="G12" s="237">
        <v>45</v>
      </c>
      <c r="H12" s="237">
        <v>62.7</v>
      </c>
    </row>
    <row r="13" spans="1:15">
      <c r="A13" s="47"/>
      <c r="B13" s="47"/>
      <c r="C13" s="47"/>
      <c r="D13" s="47"/>
      <c r="E13" s="47"/>
      <c r="F13" s="47"/>
      <c r="G13" s="47"/>
      <c r="H13" s="1" t="s">
        <v>120</v>
      </c>
    </row>
    <row r="14" spans="1:15" ht="41.25" customHeight="1">
      <c r="A14" s="290" t="s">
        <v>150</v>
      </c>
      <c r="B14" s="290"/>
      <c r="C14" s="290"/>
      <c r="D14" s="290"/>
      <c r="E14" s="290"/>
      <c r="F14" s="290"/>
      <c r="G14" s="290"/>
      <c r="H14" s="290"/>
    </row>
    <row r="15" spans="1:15">
      <c r="A15" s="300" t="s">
        <v>101</v>
      </c>
      <c r="B15" s="300"/>
      <c r="C15" s="300"/>
      <c r="D15" s="300"/>
      <c r="E15" s="300"/>
      <c r="F15" s="300"/>
      <c r="G15" s="300"/>
      <c r="H15" s="300"/>
    </row>
    <row r="16" spans="1:15">
      <c r="A16" s="301" t="s">
        <v>156</v>
      </c>
      <c r="B16" s="301"/>
      <c r="C16" s="301"/>
      <c r="D16" s="301"/>
      <c r="E16" s="301"/>
      <c r="F16" s="301"/>
      <c r="G16" s="301"/>
      <c r="H16" s="301"/>
    </row>
  </sheetData>
  <mergeCells count="4">
    <mergeCell ref="B3:H3"/>
    <mergeCell ref="A14:H14"/>
    <mergeCell ref="A15:H15"/>
    <mergeCell ref="A16:H16"/>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A14D7C"/>
  </sheetPr>
  <dimension ref="A1:H17"/>
  <sheetViews>
    <sheetView zoomScaleNormal="100" workbookViewId="0"/>
  </sheetViews>
  <sheetFormatPr baseColWidth="10" defaultColWidth="9.140625" defaultRowHeight="12.75"/>
  <cols>
    <col min="1" max="1" width="31" style="88" customWidth="1"/>
    <col min="2" max="2" width="15" style="88" customWidth="1"/>
    <col min="3" max="3" width="10.7109375" style="88" customWidth="1"/>
    <col min="4" max="4" width="9.28515625" style="88" bestFit="1" customWidth="1"/>
    <col min="5" max="5" width="8.140625" style="88" customWidth="1"/>
    <col min="6" max="6" width="9.28515625" style="88" bestFit="1" customWidth="1"/>
    <col min="7" max="7" width="7.7109375" style="88" bestFit="1" customWidth="1"/>
    <col min="8" max="8" width="8.5703125" style="88" customWidth="1"/>
    <col min="9" max="16384" width="9.140625" style="88"/>
  </cols>
  <sheetData>
    <row r="1" spans="1:8" s="87" customFormat="1" ht="16.5" customHeight="1">
      <c r="A1" s="83" t="s">
        <v>152</v>
      </c>
      <c r="B1" s="124"/>
      <c r="C1" s="124"/>
      <c r="D1" s="124"/>
      <c r="E1" s="124"/>
      <c r="F1" s="124"/>
      <c r="G1" s="124"/>
      <c r="H1" s="124"/>
    </row>
    <row r="2" spans="1:8">
      <c r="A2" s="60"/>
      <c r="B2" s="125"/>
      <c r="C2" s="125"/>
      <c r="D2" s="125"/>
      <c r="E2" s="125"/>
      <c r="F2" s="125"/>
      <c r="G2" s="125"/>
      <c r="H2" s="125"/>
    </row>
    <row r="3" spans="1:8" ht="15" customHeight="1">
      <c r="A3" s="305" t="s">
        <v>107</v>
      </c>
      <c r="B3" s="302" t="s">
        <v>110</v>
      </c>
      <c r="C3" s="302"/>
      <c r="D3" s="302"/>
      <c r="E3" s="302"/>
      <c r="F3" s="302"/>
      <c r="G3" s="302"/>
      <c r="H3" s="302"/>
    </row>
    <row r="4" spans="1:8" ht="51">
      <c r="A4" s="306"/>
      <c r="B4" s="120" t="s">
        <v>111</v>
      </c>
      <c r="C4" s="120" t="s">
        <v>123</v>
      </c>
      <c r="D4" s="120" t="s">
        <v>3</v>
      </c>
      <c r="E4" s="120" t="s">
        <v>2</v>
      </c>
      <c r="F4" s="120" t="s">
        <v>105</v>
      </c>
      <c r="G4" s="120" t="s">
        <v>1</v>
      </c>
      <c r="H4" s="120" t="s">
        <v>68</v>
      </c>
    </row>
    <row r="5" spans="1:8">
      <c r="A5" s="127" t="s">
        <v>18</v>
      </c>
      <c r="B5" s="128">
        <v>38987</v>
      </c>
      <c r="C5" s="128">
        <v>77.606146863865277</v>
      </c>
      <c r="D5" s="128">
        <v>93.6</v>
      </c>
      <c r="E5" s="128">
        <v>18.899999999999999</v>
      </c>
      <c r="F5" s="128">
        <v>26.8</v>
      </c>
      <c r="G5" s="129">
        <v>43.3</v>
      </c>
      <c r="H5" s="129">
        <v>60.5</v>
      </c>
    </row>
    <row r="6" spans="1:8">
      <c r="A6" s="130" t="s">
        <v>104</v>
      </c>
      <c r="B6" s="131">
        <v>17308</v>
      </c>
      <c r="C6" s="131">
        <v>34.452694229352865</v>
      </c>
      <c r="D6" s="131">
        <v>92.9</v>
      </c>
      <c r="E6" s="131">
        <v>16.7</v>
      </c>
      <c r="F6" s="131">
        <v>29.3</v>
      </c>
      <c r="G6" s="132">
        <v>44.1</v>
      </c>
      <c r="H6" s="132">
        <v>63.5</v>
      </c>
    </row>
    <row r="7" spans="1:8">
      <c r="A7" s="121" t="s">
        <v>118</v>
      </c>
      <c r="B7" s="91">
        <v>259</v>
      </c>
      <c r="C7" s="91">
        <v>0.51555626331190163</v>
      </c>
      <c r="D7" s="91">
        <v>88.4</v>
      </c>
      <c r="E7" s="91">
        <v>42.9</v>
      </c>
      <c r="F7" s="91">
        <v>3.9</v>
      </c>
      <c r="G7" s="122">
        <v>36.5</v>
      </c>
      <c r="H7" s="122">
        <v>62.6</v>
      </c>
    </row>
    <row r="8" spans="1:8">
      <c r="A8" s="121" t="s">
        <v>69</v>
      </c>
      <c r="B8" s="91">
        <v>147</v>
      </c>
      <c r="C8" s="91">
        <v>0.29261301431216036</v>
      </c>
      <c r="D8" s="91">
        <v>87.8</v>
      </c>
      <c r="E8" s="91">
        <v>33.299999999999997</v>
      </c>
      <c r="F8" s="91">
        <v>9.5</v>
      </c>
      <c r="G8" s="122">
        <v>38.5</v>
      </c>
      <c r="H8" s="122">
        <v>62.1</v>
      </c>
    </row>
    <row r="9" spans="1:8">
      <c r="A9" s="121" t="s">
        <v>8</v>
      </c>
      <c r="B9" s="91">
        <v>94</v>
      </c>
      <c r="C9" s="91">
        <v>0.18711308398192569</v>
      </c>
      <c r="D9" s="91">
        <v>93.6</v>
      </c>
      <c r="E9" s="91">
        <v>35.1</v>
      </c>
      <c r="F9" s="91">
        <v>9.6</v>
      </c>
      <c r="G9" s="122">
        <v>38.6</v>
      </c>
      <c r="H9" s="122">
        <v>69.900000000000006</v>
      </c>
    </row>
    <row r="10" spans="1:8">
      <c r="A10" s="121" t="s">
        <v>19</v>
      </c>
      <c r="B10" s="91">
        <v>141</v>
      </c>
      <c r="C10" s="91">
        <v>0.28066962597288853</v>
      </c>
      <c r="D10" s="91">
        <v>78.7</v>
      </c>
      <c r="E10" s="91">
        <v>63.1</v>
      </c>
      <c r="F10" s="91">
        <v>9.1999999999999993</v>
      </c>
      <c r="G10" s="122">
        <v>32.4</v>
      </c>
      <c r="H10" s="122">
        <v>57.1</v>
      </c>
    </row>
    <row r="11" spans="1:8" s="123" customFormat="1">
      <c r="A11" s="121" t="s">
        <v>109</v>
      </c>
      <c r="B11" s="91">
        <v>10609</v>
      </c>
      <c r="C11" s="91">
        <v>21.117901148555845</v>
      </c>
      <c r="D11" s="91">
        <v>91.2</v>
      </c>
      <c r="E11" s="91">
        <v>34</v>
      </c>
      <c r="F11" s="91">
        <v>27.6</v>
      </c>
      <c r="G11" s="122">
        <v>41.4</v>
      </c>
      <c r="H11" s="122">
        <v>57.8</v>
      </c>
    </row>
    <row r="12" spans="1:8">
      <c r="A12" s="133" t="s">
        <v>7</v>
      </c>
      <c r="B12" s="94">
        <v>50237</v>
      </c>
      <c r="C12" s="94">
        <v>100</v>
      </c>
      <c r="D12" s="94">
        <v>93</v>
      </c>
      <c r="E12" s="94">
        <v>22.4</v>
      </c>
      <c r="F12" s="94">
        <v>26.7</v>
      </c>
      <c r="G12" s="126">
        <v>42.8</v>
      </c>
      <c r="H12" s="126">
        <v>60</v>
      </c>
    </row>
    <row r="13" spans="1:8">
      <c r="A13" s="47"/>
      <c r="B13" s="47"/>
      <c r="C13" s="47"/>
      <c r="D13" s="47"/>
      <c r="E13" s="47"/>
      <c r="F13" s="47"/>
      <c r="G13" s="47"/>
      <c r="H13" s="1" t="s">
        <v>120</v>
      </c>
    </row>
    <row r="14" spans="1:8" ht="41.25" customHeight="1">
      <c r="A14" s="290" t="s">
        <v>116</v>
      </c>
      <c r="B14" s="290"/>
      <c r="C14" s="290"/>
      <c r="D14" s="290"/>
      <c r="E14" s="290"/>
      <c r="F14" s="290"/>
      <c r="G14" s="290"/>
      <c r="H14" s="290"/>
    </row>
    <row r="15" spans="1:8" ht="15" customHeight="1">
      <c r="A15" s="300" t="s">
        <v>101</v>
      </c>
      <c r="B15" s="300"/>
      <c r="C15" s="300"/>
      <c r="D15" s="300"/>
      <c r="E15" s="300"/>
      <c r="F15" s="300"/>
      <c r="G15" s="300"/>
      <c r="H15" s="300"/>
    </row>
    <row r="16" spans="1:8">
      <c r="A16" s="304" t="s">
        <v>157</v>
      </c>
      <c r="B16" s="304"/>
      <c r="C16" s="304"/>
      <c r="D16" s="304"/>
      <c r="E16" s="304"/>
      <c r="F16" s="304"/>
      <c r="G16" s="304"/>
      <c r="H16" s="304"/>
    </row>
    <row r="17" spans="1:8" ht="45" customHeight="1">
      <c r="A17" s="303"/>
      <c r="B17" s="303"/>
      <c r="C17" s="303"/>
      <c r="D17" s="303"/>
      <c r="E17" s="303"/>
      <c r="F17" s="303"/>
      <c r="G17" s="303"/>
      <c r="H17" s="303"/>
    </row>
  </sheetData>
  <mergeCells count="6">
    <mergeCell ref="B3:H3"/>
    <mergeCell ref="A17:H17"/>
    <mergeCell ref="A14:H14"/>
    <mergeCell ref="A15:H15"/>
    <mergeCell ref="A16:H16"/>
    <mergeCell ref="A3:A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714A8E"/>
  </sheetPr>
  <dimension ref="A1:E19"/>
  <sheetViews>
    <sheetView zoomScaleNormal="100" workbookViewId="0"/>
  </sheetViews>
  <sheetFormatPr baseColWidth="10" defaultColWidth="11.42578125" defaultRowHeight="12.75"/>
  <cols>
    <col min="1" max="1" width="15.85546875" style="42" customWidth="1"/>
    <col min="2" max="4" width="14.28515625" style="42" customWidth="1"/>
    <col min="5" max="5" width="3.85546875" style="42" customWidth="1"/>
    <col min="6" max="16384" width="11.42578125" style="42"/>
  </cols>
  <sheetData>
    <row r="1" spans="1:5" s="86" customFormat="1" ht="16.5" customHeight="1">
      <c r="A1" s="85" t="s">
        <v>153</v>
      </c>
      <c r="B1" s="85"/>
      <c r="C1" s="85"/>
      <c r="D1" s="85"/>
    </row>
    <row r="2" spans="1:5" ht="17.25" customHeight="1" thickBot="1">
      <c r="A2" s="61"/>
    </row>
    <row r="3" spans="1:5" ht="26.25" customHeight="1" thickBot="1">
      <c r="A3" s="2"/>
      <c r="B3" s="3" t="s">
        <v>113</v>
      </c>
      <c r="C3" s="4" t="s">
        <v>114</v>
      </c>
      <c r="D3" s="5" t="s">
        <v>115</v>
      </c>
    </row>
    <row r="4" spans="1:5" ht="15" customHeight="1" thickBot="1">
      <c r="A4" s="6" t="s">
        <v>70</v>
      </c>
      <c r="B4" s="7">
        <v>1240</v>
      </c>
      <c r="C4" s="8">
        <v>1000</v>
      </c>
      <c r="D4" s="9">
        <v>1560</v>
      </c>
      <c r="E4" s="62"/>
    </row>
    <row r="5" spans="1:5" ht="15" customHeight="1">
      <c r="A5" s="10" t="s">
        <v>71</v>
      </c>
      <c r="B5" s="11">
        <v>1420</v>
      </c>
      <c r="C5" s="12">
        <v>1140</v>
      </c>
      <c r="D5" s="13">
        <v>1640</v>
      </c>
      <c r="E5" s="62"/>
    </row>
    <row r="6" spans="1:5" ht="15" customHeight="1" thickBot="1">
      <c r="A6" s="14" t="s">
        <v>72</v>
      </c>
      <c r="B6" s="15">
        <v>1250</v>
      </c>
      <c r="C6" s="16">
        <v>1000</v>
      </c>
      <c r="D6" s="17">
        <v>1570</v>
      </c>
      <c r="E6" s="62"/>
    </row>
    <row r="7" spans="1:5" ht="15" customHeight="1" thickBot="1">
      <c r="A7" s="18" t="s">
        <v>73</v>
      </c>
      <c r="B7" s="19">
        <v>1300</v>
      </c>
      <c r="C7" s="20">
        <v>1040</v>
      </c>
      <c r="D7" s="21">
        <v>1600</v>
      </c>
      <c r="E7" s="62"/>
    </row>
    <row r="8" spans="1:5" ht="15" customHeight="1">
      <c r="A8" s="22" t="s">
        <v>74</v>
      </c>
      <c r="B8" s="23">
        <v>1260</v>
      </c>
      <c r="C8" s="24">
        <v>1010</v>
      </c>
      <c r="D8" s="25">
        <v>1560</v>
      </c>
      <c r="E8" s="62"/>
    </row>
    <row r="9" spans="1:5" ht="15" customHeight="1" thickBot="1">
      <c r="A9" s="26" t="s">
        <v>75</v>
      </c>
      <c r="B9" s="27">
        <v>1280</v>
      </c>
      <c r="C9" s="28">
        <v>1030</v>
      </c>
      <c r="D9" s="29">
        <v>1580</v>
      </c>
      <c r="E9" s="62"/>
    </row>
    <row r="10" spans="1:5" ht="15" customHeight="1" thickBot="1">
      <c r="A10" s="30" t="s">
        <v>76</v>
      </c>
      <c r="B10" s="31">
        <v>1330</v>
      </c>
      <c r="C10" s="32">
        <v>1070</v>
      </c>
      <c r="D10" s="33">
        <v>1580</v>
      </c>
      <c r="E10" s="62"/>
    </row>
    <row r="11" spans="1:5" ht="15" customHeight="1" thickBot="1">
      <c r="A11" s="34" t="s">
        <v>77</v>
      </c>
      <c r="B11" s="35">
        <v>0.96</v>
      </c>
      <c r="C11" s="36">
        <v>0.96</v>
      </c>
      <c r="D11" s="37">
        <v>1</v>
      </c>
      <c r="E11" s="62"/>
    </row>
    <row r="12" spans="1:5" ht="15" customHeight="1" thickBot="1">
      <c r="A12" s="38" t="s">
        <v>14</v>
      </c>
      <c r="B12" s="39">
        <v>1280</v>
      </c>
      <c r="C12" s="40">
        <v>1030</v>
      </c>
      <c r="D12" s="41">
        <v>1580</v>
      </c>
      <c r="E12" s="62"/>
    </row>
    <row r="13" spans="1:5" ht="13.5" customHeight="1" thickTop="1">
      <c r="D13" s="1" t="s">
        <v>121</v>
      </c>
      <c r="E13" s="62"/>
    </row>
    <row r="14" spans="1:5" ht="13.5" customHeight="1">
      <c r="A14" s="43" t="s">
        <v>78</v>
      </c>
      <c r="B14" s="43"/>
      <c r="C14" s="43"/>
      <c r="D14" s="43"/>
      <c r="E14" s="62"/>
    </row>
    <row r="15" spans="1:5" ht="13.5" customHeight="1">
      <c r="A15" s="44" t="s">
        <v>119</v>
      </c>
      <c r="B15" s="44"/>
      <c r="C15" s="44"/>
      <c r="D15" s="44"/>
      <c r="E15" s="62"/>
    </row>
    <row r="16" spans="1:5" ht="13.5" customHeight="1">
      <c r="A16" s="45" t="s">
        <v>158</v>
      </c>
      <c r="B16" s="46"/>
      <c r="C16" s="46"/>
      <c r="D16" s="46"/>
      <c r="E16" s="62"/>
    </row>
    <row r="19" ht="12" customHeight="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Table des matières</vt:lpstr>
      <vt:lpstr>12.1</vt:lpstr>
      <vt:lpstr>12.2</vt:lpstr>
      <vt:lpstr>12.3</vt:lpstr>
      <vt:lpstr>12.4</vt:lpstr>
      <vt:lpstr>12.5</vt:lpstr>
      <vt:lpstr>12.6</vt:lpstr>
      <vt:lpstr>12.7</vt:lpstr>
      <vt:lpstr>12.8</vt:lpstr>
      <vt:lpstr>12.9</vt:lpstr>
      <vt:lpstr>12.10</vt:lpstr>
      <vt:lpstr>12.11</vt:lpstr>
      <vt:lpstr>12.12</vt:lpstr>
      <vt:lpstr>12.13</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Pascaline Feuillet</cp:lastModifiedBy>
  <cp:lastPrinted>2025-07-30T15:03:49Z</cp:lastPrinted>
  <dcterms:created xsi:type="dcterms:W3CDTF">2024-06-25T14:28:48Z</dcterms:created>
  <dcterms:modified xsi:type="dcterms:W3CDTF">2025-10-06T07:54:29Z</dcterms:modified>
</cp:coreProperties>
</file>