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avet\Desktop\lot 3 RERS\"/>
    </mc:Choice>
  </mc:AlternateContent>
  <bookViews>
    <workbookView xWindow="-15" yWindow="375" windowWidth="13755" windowHeight="11760"/>
  </bookViews>
  <sheets>
    <sheet name="9.08 Graphique 1" sheetId="1" r:id="rId1"/>
    <sheet name="9.08 Tableau 2" sheetId="2" r:id="rId2"/>
    <sheet name="9.08 Tableau 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'[1]C4.4'!$A$6:$G$25</definedName>
    <definedName name="body">#REF!</definedName>
    <definedName name="calcul">'[2]Calcul_B1.1'!$A$1:$L$37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Z_6B96B389_23FC_4734_88E6_469F00D9B9A1_.wvu.PrintArea" localSheetId="1" hidden="1">'9.08 Tableau 2'!$A$1:$L$37</definedName>
    <definedName name="Z_6B96B389_23FC_4734_88E6_469F00D9B9A1_.wvu.PrintArea" localSheetId="2" hidden="1">'9.08 Tableau 3'!$A$3:$L$34</definedName>
    <definedName name="Z_CB4E1C36_DA16_4A21_B45C_C46EE58207AB_.wvu.PrintArea" localSheetId="1" hidden="1">'9.08 Tableau 2'!$A$1:$L$37</definedName>
    <definedName name="Z_CB4E1C36_DA16_4A21_B45C_C46EE58207AB_.wvu.PrintArea" localSheetId="2" hidden="1">'9.08 Tableau 3'!$A$3:$L$34</definedName>
    <definedName name="_xlnm.Print_Area" localSheetId="1">'9.08 Tableau 2'!$A$1:$L$37</definedName>
    <definedName name="_xlnm.Print_Area" localSheetId="2">'9.08 Tableau 3'!$A$3:$L$34</definedName>
  </definedNames>
  <calcPr calcId="162913"/>
  <customWorkbookViews>
    <customWorkbookView name="Administration centrale - Affichage personnalisé" guid="{CB4E1C36-DA16-4A21-B45C-C46EE58207AB}" mergeInterval="0" personalView="1" maximized="1" xWindow="-8" yWindow="-8" windowWidth="1936" windowHeight="1056" activeSheetId="3"/>
    <customWorkbookView name="Viviane Demay - Affichage personnalisé" guid="{6B96B389-23FC-4734-88E6-469F00D9B9A1}" mergeInterval="0" personalView="1" maximized="1" xWindow="-8" yWindow="-8" windowWidth="1382" windowHeight="744" activeSheetId="1" showComments="commIndAndComment"/>
  </customWorkbookViews>
  <fileRecoveryPr autoRecover="0"/>
</workbook>
</file>

<file path=xl/calcChain.xml><?xml version="1.0" encoding="utf-8"?>
<calcChain xmlns="http://schemas.openxmlformats.org/spreadsheetml/2006/main">
  <c r="J9" i="1" l="1"/>
  <c r="J8" i="1"/>
  <c r="J7" i="1"/>
  <c r="J6" i="1"/>
  <c r="I9" i="1"/>
  <c r="I8" i="1"/>
  <c r="I7" i="1"/>
  <c r="I6" i="1"/>
  <c r="H9" i="1"/>
  <c r="H8" i="1"/>
  <c r="H7" i="1"/>
  <c r="H6" i="1"/>
  <c r="G9" i="1"/>
  <c r="G8" i="1"/>
  <c r="G7" i="1"/>
  <c r="G6" i="1"/>
  <c r="F9" i="1"/>
  <c r="F8" i="1"/>
  <c r="F7" i="1"/>
  <c r="F6" i="1"/>
  <c r="E9" i="1"/>
  <c r="E8" i="1"/>
  <c r="E7" i="1"/>
  <c r="E6" i="1"/>
  <c r="D9" i="1"/>
  <c r="D8" i="1"/>
  <c r="D7" i="1"/>
  <c r="C9" i="1"/>
  <c r="C8" i="1"/>
  <c r="C7" i="1"/>
  <c r="D6" i="1"/>
  <c r="B9" i="1"/>
  <c r="B8" i="1"/>
  <c r="B7" i="1"/>
  <c r="B6" i="1"/>
  <c r="C6" i="1"/>
</calcChain>
</file>

<file path=xl/sharedStrings.xml><?xml version="1.0" encoding="utf-8"?>
<sst xmlns="http://schemas.openxmlformats.org/spreadsheetml/2006/main" count="93" uniqueCount="67">
  <si>
    <t>Sciences humaines et sociales</t>
  </si>
  <si>
    <t>Proportion de boursiers</t>
  </si>
  <si>
    <t>Préparations au DUT</t>
  </si>
  <si>
    <t>Licence professionnelle</t>
  </si>
  <si>
    <t>Formations d'ingénieurs</t>
  </si>
  <si>
    <t>Masters enseignement</t>
  </si>
  <si>
    <t xml:space="preserve">Formations LMD disciplines générales (1) </t>
  </si>
  <si>
    <t>Droit, sciences politiques</t>
  </si>
  <si>
    <t>Sciences économiques, gestion (2)</t>
  </si>
  <si>
    <t>AES</t>
  </si>
  <si>
    <t>Arts, lettres, sciences du langage</t>
  </si>
  <si>
    <t>Langues</t>
  </si>
  <si>
    <t>Plurilettres, langues, sciences humaines</t>
  </si>
  <si>
    <t>Sciences de la nature et de la vie</t>
  </si>
  <si>
    <t>Plurisciences</t>
  </si>
  <si>
    <t>Staps</t>
  </si>
  <si>
    <t>Disciplines de santé</t>
  </si>
  <si>
    <t>Médecine, odontologie, pharmacie</t>
  </si>
  <si>
    <t>Autres formations</t>
  </si>
  <si>
    <t xml:space="preserve">Total </t>
  </si>
  <si>
    <t>Cursus licence</t>
  </si>
  <si>
    <t>Cursus master</t>
  </si>
  <si>
    <t>Total disciplines de santé</t>
  </si>
  <si>
    <t>Autres formations (4)</t>
  </si>
  <si>
    <t>Sciences fondamentales et applications</t>
  </si>
  <si>
    <t>Effectif de boursiers</t>
  </si>
  <si>
    <t>Effectifs de boursiers</t>
  </si>
  <si>
    <t>2012
(1)</t>
  </si>
  <si>
    <t>Masters enseignement (2)</t>
  </si>
  <si>
    <t xml:space="preserve">Formations LMD disciplines générales (3) </t>
  </si>
  <si>
    <t>Sciences économiques, gestion (4)</t>
  </si>
  <si>
    <t>dont échelon 5 à 7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</si>
  <si>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Hors licences professionnelles et masters enseignement.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</si>
  <si>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Hors licences professionnelles et masters enseignement.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</si>
  <si>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Y compris pluridroit, sciences économiques, AES.</t>
    </r>
  </si>
  <si>
    <t>dont formations de cursus licence</t>
  </si>
  <si>
    <t>dont formations de cursus master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</si>
  <si>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</si>
  <si>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</si>
  <si>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</si>
  <si>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</si>
  <si>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</si>
  <si>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</si>
  <si>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</si>
  <si>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</si>
  <si>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r>
      <t xml:space="preserve">[3] Proportion de boursiers sur critères sociaux selon la formation, la discipline universitaire et le cursus, </t>
    </r>
    <r>
      <rPr>
        <sz val="9"/>
        <rFont val="Arial"/>
        <family val="2"/>
      </rPr>
      <t>en %</t>
    </r>
  </si>
  <si>
    <t>2020-2021</t>
  </si>
  <si>
    <r>
      <t>[2] Effectifs 2020-2021 et proportion de boursiers sur critères sociaux à l'université selon la formation et la discipline,</t>
    </r>
    <r>
      <rPr>
        <sz val="9"/>
        <rFont val="Arial"/>
        <family val="2"/>
      </rPr>
      <t xml:space="preserve"> en %</t>
    </r>
  </si>
  <si>
    <t>Source : SIES-MESRI / Systèmes d'information Aglaé (extractions annuelles au 15 mars 2021) et SISE.</t>
  </si>
  <si>
    <r>
      <t>Source : SIES-MESRI / Systèmes d'information AGLAE (extractions annuelles au</t>
    </r>
    <r>
      <rPr>
        <sz val="8"/>
        <rFont val="UniversLTStd-Cn"/>
      </rPr>
      <t xml:space="preserve"> 15 mars n+1</t>
    </r>
    <r>
      <rPr>
        <sz val="8"/>
        <color indexed="8"/>
        <rFont val="UniversLTStd-Cn"/>
      </rPr>
      <t>), SISE et SCOLARITE.</t>
    </r>
  </si>
  <si>
    <r>
      <t xml:space="preserve">[1] Évolution de la proportion d'étudiants boursiers sur critères sociaux à l'université, </t>
    </r>
    <r>
      <rPr>
        <sz val="9"/>
        <rFont val="Arial"/>
        <family val="2"/>
      </rPr>
      <t>en %</t>
    </r>
  </si>
  <si>
    <t>9.08 Les boursiers sur critères sociaux à l'université</t>
  </si>
  <si>
    <t>4. Regroupe les formations de cursus licence et master.</t>
  </si>
  <si>
    <t>SIES</t>
  </si>
  <si>
    <t>►Champ : France métropolitaine + DROM (Mayotte depuis 2013-2014).</t>
  </si>
  <si>
    <t>Source : SIES-MESRI, systèmes d'information AGLAE (extractions annuelles au 15 mars n+1), SISE, SCOLARITE</t>
  </si>
  <si>
    <t>Champ : France métropolitaine + DROM.</t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</si>
  <si>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Y compris pluridroit, sciences économiques, AES.</t>
    </r>
  </si>
  <si>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>Pour les formations ouvrant droit à bourse, cette discipline correspond à 99 % à des étudiants en première année commune aux études de santé (Paces, PASS ou plus rarement Pluripass). Les étudiants en L.AS sont comptabilisés dans les formations LMD.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</si>
  <si>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Un nouveau cadre national des formations (CNF) a été mis en place, pour les diplômes de licence et de master à partir de la rentrée 2014. Il a réduit considérablement le nombre d’intitulés de diplôme. Il existe une légère rupture statistique dans les proportions de boursiers.</t>
    </r>
  </si>
  <si>
    <t>Plurisanté (Paces, PASS) (3)</t>
  </si>
  <si>
    <t>Plurisanté (Paces, PASS) (5)</t>
  </si>
  <si>
    <t>Champ : France métropolitaine + DROM (Mayotte depuis 2013-2014).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</si>
  <si>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Les données de 2012, antérieures à l'ouverture des Espé, ne sont pas exactement comparables aux années ultérieures. La grande majorité des étudiants des masters enseignement sont en effet depuis 2013 ceux scolarisés dans les Espé.</t>
    </r>
  </si>
  <si>
    <t>Formations LMD disciplines générales (3)</t>
  </si>
  <si>
    <t>Total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</si>
  <si>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Pour les formations ouvrant droit à bourse, cette discipline correspond à 99 % à des étudiants en première année commune aux études de santé (Paces, PASS ou plus rarement Pluripass). Les étudiants en L.AS sont comptabilisés dans les formations LMD.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</si>
</sst>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0.0"/>
    <numFmt numFmtId="166" formatCode="#,##0.0"/>
    <numFmt numFmtId="167" formatCode="_-* #,##0\ _€_-;\-* #,##0\ _€_-;_-* &quot;-&quot;??\ _€_-;_-@_-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5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8"/>
      <color indexed="8"/>
      <name val="UniversLTStd-Cn"/>
    </font>
    <font>
      <sz val="8"/>
      <name val="UniversLTStd-Cn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rgb="FF000000"/>
      <name val="UniversLTStd-Cn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color rgb="FF000000"/>
      <name val="+mn-ea"/>
    </font>
    <font>
      <b/>
      <sz val="8"/>
      <color rgb="FF000000"/>
      <name val="Arial"/>
      <family val="2"/>
    </font>
    <font>
      <b/>
      <sz val="8"/>
      <color rgb="FF000000"/>
      <name val="+mn-ea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00FF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3" borderId="0" applyNumberFormat="0" applyBorder="0" applyAlignment="0" applyProtection="0"/>
    <xf numFmtId="0" fontId="4" fillId="16" borderId="1"/>
    <xf numFmtId="0" fontId="19" fillId="17" borderId="2" applyNumberFormat="0" applyAlignment="0" applyProtection="0"/>
    <xf numFmtId="0" fontId="4" fillId="0" borderId="3"/>
    <xf numFmtId="0" fontId="15" fillId="18" borderId="5" applyNumberFormat="0" applyAlignment="0" applyProtection="0"/>
    <xf numFmtId="0" fontId="20" fillId="19" borderId="0">
      <alignment horizontal="center"/>
    </xf>
    <xf numFmtId="0" fontId="21" fillId="19" borderId="0">
      <alignment horizontal="center" vertical="center"/>
    </xf>
    <xf numFmtId="0" fontId="8" fillId="20" borderId="0">
      <alignment horizontal="center" wrapText="1"/>
    </xf>
    <xf numFmtId="0" fontId="12" fillId="19" borderId="0">
      <alignment horizontal="center"/>
    </xf>
    <xf numFmtId="168" fontId="2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21" borderId="1" applyBorder="0">
      <protection locked="0"/>
    </xf>
    <xf numFmtId="0" fontId="24" fillId="0" borderId="0" applyNumberFormat="0" applyFill="0" applyBorder="0" applyAlignment="0" applyProtection="0"/>
    <xf numFmtId="0" fontId="13" fillId="19" borderId="3">
      <alignment horizontal="left"/>
    </xf>
    <xf numFmtId="0" fontId="25" fillId="19" borderId="0">
      <alignment horizontal="left"/>
    </xf>
    <xf numFmtId="0" fontId="26" fillId="4" borderId="0" applyNumberFormat="0" applyBorder="0" applyAlignment="0" applyProtection="0"/>
    <xf numFmtId="0" fontId="27" fillId="22" borderId="0">
      <alignment horizontal="right" vertical="top" textRotation="90" wrapText="1"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2" fillId="20" borderId="0">
      <alignment horizontal="center"/>
    </xf>
    <xf numFmtId="0" fontId="4" fillId="19" borderId="9">
      <alignment wrapText="1"/>
    </xf>
    <xf numFmtId="0" fontId="33" fillId="19" borderId="10"/>
    <xf numFmtId="0" fontId="33" fillId="19" borderId="11"/>
    <xf numFmtId="0" fontId="4" fillId="19" borderId="12">
      <alignment horizont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0" borderId="0"/>
    <xf numFmtId="0" fontId="45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45" fillId="0" borderId="0"/>
    <xf numFmtId="0" fontId="37" fillId="17" borderId="13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4" fillId="19" borderId="3"/>
    <xf numFmtId="0" fontId="21" fillId="19" borderId="0">
      <alignment horizontal="right"/>
    </xf>
    <xf numFmtId="0" fontId="38" fillId="24" borderId="0">
      <alignment horizontal="center"/>
    </xf>
    <xf numFmtId="0" fontId="39" fillId="20" borderId="0"/>
    <xf numFmtId="0" fontId="40" fillId="22" borderId="14">
      <alignment horizontal="left" vertical="top" wrapText="1"/>
    </xf>
    <xf numFmtId="0" fontId="40" fillId="22" borderId="15">
      <alignment horizontal="left" vertical="top"/>
    </xf>
    <xf numFmtId="37" fontId="41" fillId="0" borderId="0"/>
    <xf numFmtId="0" fontId="20" fillId="19" borderId="0">
      <alignment horizontal="center"/>
    </xf>
    <xf numFmtId="0" fontId="14" fillId="0" borderId="0" applyNumberFormat="0" applyFill="0" applyBorder="0" applyAlignment="0" applyProtection="0"/>
    <xf numFmtId="0" fontId="11" fillId="19" borderId="0"/>
    <xf numFmtId="0" fontId="42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6" fillId="0" borderId="0" xfId="0" applyFont="1" applyAlignment="1">
      <alignment vertical="top"/>
    </xf>
    <xf numFmtId="0" fontId="4" fillId="0" borderId="0" xfId="0" applyFont="1"/>
    <xf numFmtId="0" fontId="7" fillId="0" borderId="0" xfId="0" applyFont="1"/>
    <xf numFmtId="0" fontId="11" fillId="0" borderId="0" xfId="0" applyFont="1"/>
    <xf numFmtId="165" fontId="4" fillId="0" borderId="1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48" fillId="0" borderId="0" xfId="0" applyFont="1" applyAlignment="1">
      <alignment horizontal="left" vertical="center" wrapText="1"/>
    </xf>
    <xf numFmtId="165" fontId="49" fillId="0" borderId="16" xfId="0" applyNumberFormat="1" applyFont="1" applyFill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3" fillId="25" borderId="17" xfId="0" applyFont="1" applyFill="1" applyBorder="1"/>
    <xf numFmtId="0" fontId="49" fillId="0" borderId="0" xfId="0" applyFont="1" applyFill="1" applyBorder="1" applyAlignment="1">
      <alignment horizontal="left" wrapText="1"/>
    </xf>
    <xf numFmtId="165" fontId="50" fillId="26" borderId="17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50" fillId="26" borderId="0" xfId="0" applyFont="1" applyFill="1" applyBorder="1"/>
    <xf numFmtId="3" fontId="49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12" fillId="0" borderId="18" xfId="0" applyFont="1" applyFill="1" applyBorder="1" applyAlignment="1">
      <alignment horizontal="left" wrapText="1"/>
    </xf>
    <xf numFmtId="165" fontId="49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5" fontId="5" fillId="25" borderId="20" xfId="0" applyNumberFormat="1" applyFont="1" applyFill="1" applyBorder="1" applyAlignment="1"/>
    <xf numFmtId="3" fontId="50" fillId="25" borderId="16" xfId="0" applyNumberFormat="1" applyFont="1" applyFill="1" applyBorder="1" applyAlignment="1">
      <alignment horizontal="right"/>
    </xf>
    <xf numFmtId="165" fontId="50" fillId="25" borderId="16" xfId="0" applyNumberFormat="1" applyFont="1" applyFill="1" applyBorder="1" applyAlignment="1">
      <alignment horizontal="right"/>
    </xf>
    <xf numFmtId="165" fontId="49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5" fillId="25" borderId="20" xfId="0" applyNumberFormat="1" applyFont="1" applyFill="1" applyBorder="1" applyAlignment="1"/>
    <xf numFmtId="3" fontId="49" fillId="0" borderId="18" xfId="0" applyNumberFormat="1" applyFont="1" applyBorder="1" applyAlignment="1">
      <alignment horizontal="right"/>
    </xf>
    <xf numFmtId="0" fontId="9" fillId="0" borderId="0" xfId="50" applyAlignment="1" applyProtection="1"/>
    <xf numFmtId="0" fontId="4" fillId="0" borderId="0" xfId="0" applyFont="1" applyAlignment="1">
      <alignment horizontal="left" wrapText="1"/>
    </xf>
    <xf numFmtId="0" fontId="8" fillId="0" borderId="0" xfId="0" applyFont="1"/>
    <xf numFmtId="0" fontId="6" fillId="0" borderId="0" xfId="0" applyFont="1"/>
    <xf numFmtId="165" fontId="3" fillId="25" borderId="21" xfId="0" applyNumberFormat="1" applyFont="1" applyFill="1" applyBorder="1" applyAlignment="1">
      <alignment horizontal="right" wrapText="1"/>
    </xf>
    <xf numFmtId="166" fontId="5" fillId="25" borderId="20" xfId="0" applyNumberFormat="1" applyFont="1" applyFill="1" applyBorder="1" applyAlignment="1"/>
    <xf numFmtId="166" fontId="49" fillId="0" borderId="16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167" fontId="49" fillId="0" borderId="16" xfId="55" applyNumberFormat="1" applyFont="1" applyFill="1" applyBorder="1" applyAlignment="1">
      <alignment horizontal="right"/>
    </xf>
    <xf numFmtId="0" fontId="51" fillId="0" borderId="0" xfId="0" applyFont="1" applyAlignment="1">
      <alignment horizontal="right" vertical="top"/>
    </xf>
    <xf numFmtId="0" fontId="11" fillId="0" borderId="0" xfId="0" applyFont="1" applyAlignment="1">
      <alignment vertical="center"/>
    </xf>
    <xf numFmtId="0" fontId="52" fillId="0" borderId="0" xfId="0" applyFont="1"/>
    <xf numFmtId="0" fontId="51" fillId="0" borderId="0" xfId="0" applyFont="1"/>
    <xf numFmtId="0" fontId="3" fillId="25" borderId="16" xfId="0" applyFont="1" applyFill="1" applyBorder="1" applyAlignment="1">
      <alignment horizontal="right" vertical="top" wrapText="1"/>
    </xf>
    <xf numFmtId="0" fontId="3" fillId="25" borderId="17" xfId="0" applyFont="1" applyFill="1" applyBorder="1" applyAlignment="1">
      <alignment horizontal="right" vertical="top" wrapText="1"/>
    </xf>
    <xf numFmtId="0" fontId="3" fillId="25" borderId="20" xfId="0" applyFont="1" applyFill="1" applyBorder="1" applyAlignment="1"/>
    <xf numFmtId="0" fontId="6" fillId="0" borderId="0" xfId="0" applyFont="1" applyAlignment="1">
      <alignment vertical="top"/>
    </xf>
    <xf numFmtId="0" fontId="48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/>
    <xf numFmtId="0" fontId="3" fillId="25" borderId="16" xfId="0" applyFont="1" applyFill="1" applyBorder="1" applyAlignment="1">
      <alignment horizontal="right" vertical="top"/>
    </xf>
    <xf numFmtId="0" fontId="48" fillId="0" borderId="0" xfId="0" applyFont="1" applyAlignment="1">
      <alignment horizontal="left" vertical="center" wrapText="1"/>
    </xf>
    <xf numFmtId="0" fontId="4" fillId="0" borderId="0" xfId="0" applyFont="1" applyAlignment="1"/>
    <xf numFmtId="0" fontId="3" fillId="25" borderId="22" xfId="0" applyFont="1" applyFill="1" applyBorder="1" applyAlignment="1">
      <alignment horizontal="center" vertical="top"/>
    </xf>
    <xf numFmtId="0" fontId="3" fillId="25" borderId="23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3" fillId="25" borderId="24" xfId="0" applyFont="1" applyFill="1" applyBorder="1" applyAlignment="1">
      <alignment horizontal="center" vertical="top"/>
    </xf>
    <xf numFmtId="0" fontId="3" fillId="25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" xfId="55" builtinId="3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397298652275205E-2"/>
          <c:y val="9.2817310879618309E-2"/>
          <c:w val="0.90263068801793023"/>
          <c:h val="0.77327773739636074"/>
        </c:manualLayout>
      </c:layout>
      <c:lineChart>
        <c:grouping val="standard"/>
        <c:varyColors val="0"/>
        <c:ser>
          <c:idx val="0"/>
          <c:order val="0"/>
          <c:tx>
            <c:strRef>
              <c:f>'9.08 Graphique 1'!$A$6</c:f>
              <c:strCache>
                <c:ptCount val="1"/>
                <c:pt idx="0">
                  <c:v>Préparations au DUT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36-43E0-AC39-1D63DD0DCD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'9.08 Graphique 1'!$B$5:$J$5</c:f>
              <c:strCache>
                <c:ptCount val="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</c:strCache>
            </c:strRef>
          </c:cat>
          <c:val>
            <c:numRef>
              <c:f>'9.08 Graphique 1'!$B$6:$J$6</c:f>
              <c:numCache>
                <c:formatCode>_-* #\ ##0\ _€_-;\-* #\ ##0\ _€_-;_-* "-"??\ _€_-;_-@_-</c:formatCode>
                <c:ptCount val="9"/>
                <c:pt idx="0">
                  <c:v>45.446619417257303</c:v>
                </c:pt>
                <c:pt idx="1">
                  <c:v>45.051426443896297</c:v>
                </c:pt>
                <c:pt idx="2">
                  <c:v>44.534532866848103</c:v>
                </c:pt>
                <c:pt idx="3">
                  <c:v>44.587743732590503</c:v>
                </c:pt>
                <c:pt idx="4">
                  <c:v>43.917521949953198</c:v>
                </c:pt>
                <c:pt idx="5">
                  <c:v>44.4</c:v>
                </c:pt>
                <c:pt idx="6">
                  <c:v>44.8</c:v>
                </c:pt>
                <c:pt idx="7">
                  <c:v>43.771999042459797</c:v>
                </c:pt>
                <c:pt idx="8">
                  <c:v>45.187662917661598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36-43E0-AC39-1D63DD0DCD81}"/>
            </c:ext>
          </c:extLst>
        </c:ser>
        <c:ser>
          <c:idx val="1"/>
          <c:order val="1"/>
          <c:tx>
            <c:strRef>
              <c:f>'9.08 Graphique 1'!$A$7</c:f>
              <c:strCache>
                <c:ptCount val="1"/>
                <c:pt idx="0">
                  <c:v>Formations d'ingénieurs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36-43E0-AC39-1D63DD0DCD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'9.08 Graphique 1'!$B$5:$J$5</c:f>
              <c:strCache>
                <c:ptCount val="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</c:strCache>
            </c:strRef>
          </c:cat>
          <c:val>
            <c:numRef>
              <c:f>'9.08 Graphique 1'!$B$7:$J$7</c:f>
              <c:numCache>
                <c:formatCode>_-* #\ ##0\ _€_-;\-* #\ ##0\ _€_-;_-* "-"??\ _€_-;_-@_-</c:formatCode>
                <c:ptCount val="9"/>
                <c:pt idx="0">
                  <c:v>38.954847153407499</c:v>
                </c:pt>
                <c:pt idx="1">
                  <c:v>37.885034045115603</c:v>
                </c:pt>
                <c:pt idx="2">
                  <c:v>38.0320817277534</c:v>
                </c:pt>
                <c:pt idx="3">
                  <c:v>37.199898913318201</c:v>
                </c:pt>
                <c:pt idx="4">
                  <c:v>35.833097252013403</c:v>
                </c:pt>
                <c:pt idx="5">
                  <c:v>35.9</c:v>
                </c:pt>
                <c:pt idx="6">
                  <c:v>35.5</c:v>
                </c:pt>
                <c:pt idx="7">
                  <c:v>34.374879301687798</c:v>
                </c:pt>
                <c:pt idx="8">
                  <c:v>33.967545638945197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36-43E0-AC39-1D63DD0DCD81}"/>
            </c:ext>
          </c:extLst>
        </c:ser>
        <c:ser>
          <c:idx val="2"/>
          <c:order val="2"/>
          <c:tx>
            <c:strRef>
              <c:f>'9.08 Graphique 1'!$A$8</c:f>
              <c:strCache>
                <c:ptCount val="1"/>
                <c:pt idx="0">
                  <c:v>Formations LMD disciplines générales (3) 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36-43E0-AC39-1D63DD0DCD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'9.08 Graphique 1'!$B$5:$J$5</c:f>
              <c:strCache>
                <c:ptCount val="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</c:strCache>
            </c:strRef>
          </c:cat>
          <c:val>
            <c:numRef>
              <c:f>'9.08 Graphique 1'!$B$8:$J$8</c:f>
              <c:numCache>
                <c:formatCode>_-* #\ ##0\ _€_-;\-* #\ ##0\ _€_-;_-* "-"??\ _€_-;_-@_-</c:formatCode>
                <c:ptCount val="9"/>
                <c:pt idx="0">
                  <c:v>39.755188595592003</c:v>
                </c:pt>
                <c:pt idx="1">
                  <c:v>39.7180995861615</c:v>
                </c:pt>
                <c:pt idx="2">
                  <c:v>40.375667904709204</c:v>
                </c:pt>
                <c:pt idx="3">
                  <c:v>40.978720748535999</c:v>
                </c:pt>
                <c:pt idx="4">
                  <c:v>41.146142846530999</c:v>
                </c:pt>
                <c:pt idx="5">
                  <c:v>41</c:v>
                </c:pt>
                <c:pt idx="6">
                  <c:v>41.2</c:v>
                </c:pt>
                <c:pt idx="7">
                  <c:v>40.310037261597202</c:v>
                </c:pt>
                <c:pt idx="8">
                  <c:v>42.474996502266102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36-43E0-AC39-1D63DD0DCD81}"/>
            </c:ext>
          </c:extLst>
        </c:ser>
        <c:ser>
          <c:idx val="3"/>
          <c:order val="3"/>
          <c:tx>
            <c:strRef>
              <c:f>'9.08 Graphique 1'!$A$9</c:f>
              <c:strCache>
                <c:ptCount val="1"/>
                <c:pt idx="0">
                  <c:v>Disciplines de santé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736-43E0-AC39-1D63DD0DCD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'9.08 Graphique 1'!$B$5:$J$5</c:f>
              <c:strCache>
                <c:ptCount val="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</c:strCache>
            </c:strRef>
          </c:cat>
          <c:val>
            <c:numRef>
              <c:f>'9.08 Graphique 1'!$B$9:$J$9</c:f>
              <c:numCache>
                <c:formatCode>_-* #\ ##0\ _€_-;\-* #\ ##0\ _€_-;_-* "-"??\ _€_-;_-@_-</c:formatCode>
                <c:ptCount val="9"/>
                <c:pt idx="0">
                  <c:v>31.568895595586199</c:v>
                </c:pt>
                <c:pt idx="1">
                  <c:v>31.790952282586201</c:v>
                </c:pt>
                <c:pt idx="2">
                  <c:v>31.7983275271948</c:v>
                </c:pt>
                <c:pt idx="3">
                  <c:v>31.525371995421601</c:v>
                </c:pt>
                <c:pt idx="4">
                  <c:v>31.7067080322349</c:v>
                </c:pt>
                <c:pt idx="5">
                  <c:v>29.1</c:v>
                </c:pt>
                <c:pt idx="6">
                  <c:v>31.2</c:v>
                </c:pt>
                <c:pt idx="7">
                  <c:v>29.6891526215299</c:v>
                </c:pt>
                <c:pt idx="8">
                  <c:v>29.656214881527099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36-43E0-AC39-1D63DD0DCD81}"/>
            </c:ext>
          </c:extLst>
        </c:ser>
        <c:ser>
          <c:idx val="4"/>
          <c:order val="4"/>
          <c:marker>
            <c:symbol val="none"/>
          </c:marker>
          <c:cat>
            <c:strRef>
              <c:f>'9.08 Graphique 1'!$B$5:$J$5</c:f>
              <c:strCache>
                <c:ptCount val="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</c:strCache>
            </c:strRef>
          </c:cat>
          <c:val>
            <c:numRef>
              <c:f>'9.08 Graphique 1'!$A$10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5-41C7-99F3-AE97333A3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953392"/>
        <c:axId val="1"/>
      </c:lineChart>
      <c:catAx>
        <c:axId val="54195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195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13</xdr:row>
      <xdr:rowOff>66675</xdr:rowOff>
    </xdr:from>
    <xdr:to>
      <xdr:col>9</xdr:col>
      <xdr:colOff>171449</xdr:colOff>
      <xdr:row>43</xdr:row>
      <xdr:rowOff>142875</xdr:rowOff>
    </xdr:to>
    <xdr:graphicFrame macro="">
      <xdr:nvGraphicFramePr>
        <xdr:cNvPr id="107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0.6295</cdr:x>
      <cdr:y>0.15922</cdr:y>
    </cdr:from>
    <cdr:to>
      <cdr:x>0.68285</cdr:x>
      <cdr:y>0.21118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336457" y="732515"/>
          <a:ext cx="452262" cy="23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DUT</a:t>
          </a:r>
        </a:p>
      </cdr:txBody>
    </cdr:sp>
  </cdr:relSizeAnchor>
  <cdr:relSizeAnchor xmlns:cdr="http://schemas.openxmlformats.org/drawingml/2006/chartDrawing">
    <cdr:from>
      <cdr:x>0.62145</cdr:x>
      <cdr:y>0.24323</cdr:y>
    </cdr:from>
    <cdr:to>
      <cdr:x>0.68448</cdr:x>
      <cdr:y>0.294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268172" y="1119010"/>
          <a:ext cx="534321" cy="233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LMD</a:t>
          </a:r>
        </a:p>
      </cdr:txBody>
    </cdr:sp>
  </cdr:relSizeAnchor>
  <cdr:relSizeAnchor xmlns:cdr="http://schemas.openxmlformats.org/drawingml/2006/chartDrawing">
    <cdr:from>
      <cdr:x>0.56059</cdr:x>
      <cdr:y>0.34933</cdr:y>
    </cdr:from>
    <cdr:to>
      <cdr:x>0.82346</cdr:x>
      <cdr:y>0.44015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778960" y="1723577"/>
          <a:ext cx="2240966" cy="44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Formations d'ingénieurs universitaires</a:t>
          </a:r>
        </a:p>
      </cdr:txBody>
    </cdr:sp>
  </cdr:relSizeAnchor>
  <cdr:relSizeAnchor xmlns:cdr="http://schemas.openxmlformats.org/drawingml/2006/chartDrawing">
    <cdr:from>
      <cdr:x>0.53178</cdr:x>
      <cdr:y>0.46847</cdr:y>
    </cdr:from>
    <cdr:to>
      <cdr:x>0.71011</cdr:x>
      <cdr:y>0.52795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508045" y="2155243"/>
          <a:ext cx="1511755" cy="273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Disciplines de santé</a:t>
          </a:r>
        </a:p>
      </cdr:txBody>
    </cdr:sp>
  </cdr:relSizeAnchor>
  <cdr:relSizeAnchor xmlns:cdr="http://schemas.openxmlformats.org/drawingml/2006/chartDrawing">
    <cdr:from>
      <cdr:x>0.01135</cdr:x>
      <cdr:y>0.86353</cdr:y>
    </cdr:from>
    <cdr:to>
      <cdr:x>0.92736</cdr:x>
      <cdr:y>0.97539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95250" y="3676651"/>
          <a:ext cx="76866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0.00337</cdr:x>
      <cdr:y>0.92338</cdr:y>
    </cdr:from>
    <cdr:to>
      <cdr:x>0.85393</cdr:x>
      <cdr:y>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28664" y="4476750"/>
          <a:ext cx="7234736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0.91298</cdr:x>
      <cdr:y>0.94258</cdr:y>
    </cdr:from>
    <cdr:to>
      <cdr:x>0.96234</cdr:x>
      <cdr:y>0.98828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739560" y="4336410"/>
          <a:ext cx="418448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SIES</a:t>
          </a:r>
        </a:p>
      </cdr:txBody>
    </cdr:sp>
  </cdr:relSizeAnchor>
  <cdr:relSizeAnchor xmlns:cdr="http://schemas.openxmlformats.org/drawingml/2006/chartDrawing">
    <cdr:from>
      <cdr:x>0.00478</cdr:x>
      <cdr:y>0.01429</cdr:y>
    </cdr:from>
    <cdr:to>
      <cdr:x>0.05813</cdr:x>
      <cdr:y>0.06625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40557" y="65765"/>
          <a:ext cx="452262" cy="23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7" workbookViewId="0">
      <selection activeCell="A46" sqref="A46:C46"/>
    </sheetView>
  </sheetViews>
  <sheetFormatPr baseColWidth="10" defaultRowHeight="12.75"/>
  <cols>
    <col min="1" max="1" width="35" customWidth="1"/>
    <col min="2" max="2" width="11.42578125" customWidth="1"/>
    <col min="12" max="12" width="11.42578125" customWidth="1"/>
  </cols>
  <sheetData>
    <row r="1" spans="1:10" ht="15.75">
      <c r="A1" s="46" t="s">
        <v>51</v>
      </c>
      <c r="B1" s="46"/>
      <c r="C1" s="46"/>
    </row>
    <row r="3" spans="1:10">
      <c r="A3" s="50" t="s">
        <v>50</v>
      </c>
      <c r="B3" s="50"/>
      <c r="C3" s="50"/>
      <c r="D3" s="50"/>
      <c r="E3" s="50"/>
    </row>
    <row r="4" spans="1:10" ht="15.75">
      <c r="A4" s="33"/>
    </row>
    <row r="5" spans="1:10" ht="12.75" customHeight="1">
      <c r="A5" s="11"/>
      <c r="B5" s="34" t="s">
        <v>37</v>
      </c>
      <c r="C5" s="34" t="s">
        <v>38</v>
      </c>
      <c r="D5" s="34" t="s">
        <v>39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46</v>
      </c>
    </row>
    <row r="6" spans="1:10">
      <c r="A6" s="7" t="s">
        <v>2</v>
      </c>
      <c r="B6" s="38">
        <f>45.4466194172573</f>
        <v>45.446619417257303</v>
      </c>
      <c r="C6" s="38">
        <f>45.0514264438963</f>
        <v>45.051426443896297</v>
      </c>
      <c r="D6" s="38">
        <f>44.5345328668481</f>
        <v>44.534532866848103</v>
      </c>
      <c r="E6" s="38">
        <f>44.5877437325905</f>
        <v>44.587743732590503</v>
      </c>
      <c r="F6" s="38">
        <f>43.9175219499532</f>
        <v>43.917521949953198</v>
      </c>
      <c r="G6" s="38">
        <f>44.4</f>
        <v>44.4</v>
      </c>
      <c r="H6" s="38">
        <f>44.8</f>
        <v>44.8</v>
      </c>
      <c r="I6" s="38">
        <f>43.7719990424598</f>
        <v>43.771999042459797</v>
      </c>
      <c r="J6" s="38">
        <f>45.1876629176616</f>
        <v>45.187662917661598</v>
      </c>
    </row>
    <row r="7" spans="1:10">
      <c r="A7" s="7" t="s">
        <v>4</v>
      </c>
      <c r="B7" s="38">
        <f>38.9548471534075</f>
        <v>38.954847153407499</v>
      </c>
      <c r="C7" s="38">
        <f>37.8850340451156</f>
        <v>37.885034045115603</v>
      </c>
      <c r="D7" s="38">
        <f>38.0320817277534</f>
        <v>38.0320817277534</v>
      </c>
      <c r="E7" s="38">
        <f>37.1998989133182</f>
        <v>37.199898913318201</v>
      </c>
      <c r="F7" s="38">
        <f>35.8330972520134</f>
        <v>35.833097252013403</v>
      </c>
      <c r="G7" s="38">
        <f>35.9</f>
        <v>35.9</v>
      </c>
      <c r="H7" s="38">
        <f>35.5</f>
        <v>35.5</v>
      </c>
      <c r="I7" s="38">
        <f>34.3748793016878</f>
        <v>34.374879301687798</v>
      </c>
      <c r="J7" s="38">
        <f>33.9675456389452</f>
        <v>33.967545638945197</v>
      </c>
    </row>
    <row r="8" spans="1:10">
      <c r="A8" s="7" t="s">
        <v>29</v>
      </c>
      <c r="B8" s="38">
        <f>39.755188595592</f>
        <v>39.755188595592003</v>
      </c>
      <c r="C8" s="38">
        <f>39.7180995861615</f>
        <v>39.7180995861615</v>
      </c>
      <c r="D8" s="38">
        <f>40.3756679047092</f>
        <v>40.375667904709204</v>
      </c>
      <c r="E8" s="38">
        <f>40.978720748536</f>
        <v>40.978720748535999</v>
      </c>
      <c r="F8" s="38">
        <f>41.146142846531</f>
        <v>41.146142846530999</v>
      </c>
      <c r="G8" s="38">
        <f>41</f>
        <v>41</v>
      </c>
      <c r="H8" s="38">
        <f>41.2</f>
        <v>41.2</v>
      </c>
      <c r="I8" s="38">
        <f>40.3100372615972</f>
        <v>40.310037261597202</v>
      </c>
      <c r="J8" s="38">
        <f>42.4749965022661</f>
        <v>42.474996502266102</v>
      </c>
    </row>
    <row r="9" spans="1:10">
      <c r="A9" s="7" t="s">
        <v>16</v>
      </c>
      <c r="B9" s="38">
        <f>31.5688955955862</f>
        <v>31.568895595586199</v>
      </c>
      <c r="C9" s="38">
        <f>31.7909522825862</f>
        <v>31.790952282586201</v>
      </c>
      <c r="D9" s="38">
        <f>31.7983275271948</f>
        <v>31.7983275271948</v>
      </c>
      <c r="E9" s="38">
        <f>31.5253719954216</f>
        <v>31.525371995421601</v>
      </c>
      <c r="F9" s="38">
        <f>31.7067080322349</f>
        <v>31.7067080322349</v>
      </c>
      <c r="G9" s="38">
        <f>29.1</f>
        <v>29.1</v>
      </c>
      <c r="H9" s="38">
        <f>31.2</f>
        <v>31.2</v>
      </c>
      <c r="I9" s="38">
        <f>29.6891526215299</f>
        <v>29.6891526215299</v>
      </c>
      <c r="J9" s="38">
        <f>29.6562148815271</f>
        <v>29.656214881527099</v>
      </c>
    </row>
    <row r="10" spans="1:10" ht="12.75" customHeight="1">
      <c r="A10" s="40" t="s">
        <v>54</v>
      </c>
      <c r="J10" s="39" t="s">
        <v>53</v>
      </c>
    </row>
    <row r="12" spans="1:10">
      <c r="A12" s="47" t="s">
        <v>49</v>
      </c>
      <c r="B12" s="47"/>
      <c r="C12" s="47"/>
      <c r="D12" s="47"/>
      <c r="E12" s="47"/>
      <c r="F12" s="47"/>
      <c r="G12" s="47"/>
      <c r="H12" s="47"/>
      <c r="I12" s="47"/>
    </row>
    <row r="32" spans="2:2">
      <c r="B32" s="32"/>
    </row>
    <row r="44" spans="1:3">
      <c r="A44" s="40"/>
    </row>
    <row r="46" spans="1:3">
      <c r="A46" s="48" t="s">
        <v>62</v>
      </c>
      <c r="B46" s="49"/>
      <c r="C46" s="49"/>
    </row>
    <row r="47" spans="1:3">
      <c r="A47" s="41"/>
    </row>
    <row r="48" spans="1:3">
      <c r="A48" s="42" t="s">
        <v>55</v>
      </c>
    </row>
  </sheetData>
  <customSheetViews>
    <customSheetView guid="{CB4E1C36-DA16-4A21-B45C-C46EE58207AB}">
      <selection sqref="A1:C1"/>
      <pageMargins left="0.7" right="0.7" top="0.75" bottom="0.75" header="0.3" footer="0.3"/>
      <pageSetup paperSize="9" orientation="portrait" r:id="rId1"/>
    </customSheetView>
    <customSheetView guid="{6B96B389-23FC-4734-88E6-469F00D9B9A1}" topLeftCell="A16">
      <selection activeCell="A10" sqref="A10:J10"/>
      <pageMargins left="0.7" right="0.7" top="0.75" bottom="0.75" header="0.3" footer="0.3"/>
      <pageSetup paperSize="9" orientation="portrait" r:id="rId2"/>
    </customSheetView>
  </customSheetViews>
  <mergeCells count="4">
    <mergeCell ref="A1:C1"/>
    <mergeCell ref="A12:I12"/>
    <mergeCell ref="A46:C46"/>
    <mergeCell ref="A3:E3"/>
  </mergeCell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37"/>
  <sheetViews>
    <sheetView topLeftCell="A10" zoomScaleNormal="100" workbookViewId="0">
      <selection activeCell="A35" sqref="A35:I35"/>
    </sheetView>
  </sheetViews>
  <sheetFormatPr baseColWidth="10" defaultRowHeight="12.75"/>
  <cols>
    <col min="1" max="1" width="35.7109375" customWidth="1"/>
    <col min="7" max="7" width="11.5703125" customWidth="1"/>
  </cols>
  <sheetData>
    <row r="1" spans="1:10" ht="15.75">
      <c r="A1" s="46" t="s">
        <v>51</v>
      </c>
      <c r="B1" s="46"/>
      <c r="C1" s="46"/>
    </row>
    <row r="2" spans="1:10" ht="15.75">
      <c r="A2" s="2"/>
      <c r="B2" s="2"/>
      <c r="C2" s="2"/>
    </row>
    <row r="3" spans="1:10" ht="14.25" customHeight="1">
      <c r="A3" s="59" t="s">
        <v>47</v>
      </c>
      <c r="B3" s="59"/>
      <c r="C3" s="59"/>
      <c r="D3" s="59"/>
      <c r="E3" s="59"/>
      <c r="F3" s="59"/>
      <c r="G3" s="59"/>
    </row>
    <row r="5" spans="1:10" ht="18.75" customHeight="1">
      <c r="A5" s="11"/>
      <c r="B5" s="58" t="s">
        <v>27</v>
      </c>
      <c r="C5" s="53">
        <v>2016</v>
      </c>
      <c r="D5" s="53">
        <v>2017</v>
      </c>
      <c r="E5" s="53">
        <v>2018</v>
      </c>
      <c r="F5" s="53">
        <v>2019</v>
      </c>
      <c r="G5" s="56">
        <v>2020</v>
      </c>
      <c r="H5" s="57"/>
      <c r="I5" s="57"/>
    </row>
    <row r="6" spans="1:10" ht="26.25" customHeight="1">
      <c r="A6" s="11"/>
      <c r="B6" s="53"/>
      <c r="C6" s="53"/>
      <c r="D6" s="53"/>
      <c r="E6" s="53"/>
      <c r="F6" s="53"/>
      <c r="G6" s="43" t="s">
        <v>1</v>
      </c>
      <c r="H6" s="43" t="s">
        <v>31</v>
      </c>
      <c r="I6" s="43" t="s">
        <v>25</v>
      </c>
    </row>
    <row r="7" spans="1:10" ht="18" customHeight="1">
      <c r="A7" s="7" t="s">
        <v>2</v>
      </c>
      <c r="B7" s="9">
        <v>45.446619417257281</v>
      </c>
      <c r="C7" s="9">
        <v>43.917521949953176</v>
      </c>
      <c r="D7" s="9">
        <v>44.4</v>
      </c>
      <c r="E7" s="9">
        <v>44.8</v>
      </c>
      <c r="F7" s="9">
        <v>43.771999042459811</v>
      </c>
      <c r="G7" s="9">
        <v>45.18766291766164</v>
      </c>
      <c r="H7" s="36">
        <v>12.140214003171767</v>
      </c>
      <c r="I7" s="10">
        <v>49579</v>
      </c>
    </row>
    <row r="8" spans="1:10" ht="18" customHeight="1">
      <c r="A8" s="7" t="s">
        <v>3</v>
      </c>
      <c r="B8" s="9">
        <v>41.82049174202227</v>
      </c>
      <c r="C8" s="9">
        <v>45.125361170658962</v>
      </c>
      <c r="D8" s="9">
        <v>43.5</v>
      </c>
      <c r="E8" s="9">
        <v>42.4</v>
      </c>
      <c r="F8" s="9">
        <v>38.84732469944791</v>
      </c>
      <c r="G8" s="9">
        <v>41.067787971457697</v>
      </c>
      <c r="H8" s="36">
        <v>12.633792048929662</v>
      </c>
      <c r="I8" s="10">
        <v>6446</v>
      </c>
      <c r="J8" s="25"/>
    </row>
    <row r="9" spans="1:10" ht="18" customHeight="1">
      <c r="A9" s="7" t="s">
        <v>4</v>
      </c>
      <c r="B9" s="9">
        <v>38.954847153407499</v>
      </c>
      <c r="C9" s="9">
        <v>35.833097252013438</v>
      </c>
      <c r="D9" s="9">
        <v>35.9</v>
      </c>
      <c r="E9" s="9">
        <v>35.5</v>
      </c>
      <c r="F9" s="9">
        <v>34.374879301687841</v>
      </c>
      <c r="G9" s="9">
        <v>33.967545638945232</v>
      </c>
      <c r="H9" s="36">
        <v>7.0669371196754565</v>
      </c>
      <c r="I9" s="10">
        <v>8373</v>
      </c>
    </row>
    <row r="10" spans="1:10" ht="18" customHeight="1">
      <c r="A10" s="7" t="s">
        <v>28</v>
      </c>
      <c r="B10" s="9">
        <v>42.992002097810413</v>
      </c>
      <c r="C10" s="9">
        <v>42.055875453188314</v>
      </c>
      <c r="D10" s="9">
        <v>43.1</v>
      </c>
      <c r="E10" s="9">
        <v>42.4</v>
      </c>
      <c r="F10" s="9">
        <v>44.670358431826322</v>
      </c>
      <c r="G10" s="9">
        <v>46.201661257494912</v>
      </c>
      <c r="H10" s="36">
        <v>12.605203806590021</v>
      </c>
      <c r="I10" s="10">
        <v>16798</v>
      </c>
    </row>
    <row r="11" spans="1:10" ht="18" customHeight="1">
      <c r="A11" s="7" t="s">
        <v>64</v>
      </c>
      <c r="B11" s="9">
        <v>39.755188595592038</v>
      </c>
      <c r="C11" s="9">
        <v>41.146142846530978</v>
      </c>
      <c r="D11" s="9">
        <v>41</v>
      </c>
      <c r="E11" s="9">
        <v>41.2</v>
      </c>
      <c r="F11" s="9">
        <v>40.310037261597188</v>
      </c>
      <c r="G11" s="9">
        <v>42.474996502266109</v>
      </c>
      <c r="H11" s="36">
        <v>14.329367821696126</v>
      </c>
      <c r="I11" s="10">
        <v>400738</v>
      </c>
    </row>
    <row r="12" spans="1:10" ht="18" customHeight="1">
      <c r="A12" s="26" t="s">
        <v>7</v>
      </c>
      <c r="B12" s="6">
        <v>37.04228029126277</v>
      </c>
      <c r="C12" s="6">
        <v>38.272291015599464</v>
      </c>
      <c r="D12" s="6">
        <v>38.5</v>
      </c>
      <c r="E12" s="6">
        <v>39</v>
      </c>
      <c r="F12" s="6">
        <v>38.144375219816105</v>
      </c>
      <c r="G12" s="6">
        <v>40.619950515047464</v>
      </c>
      <c r="H12" s="37">
        <v>14.007271258331649</v>
      </c>
      <c r="I12" s="27">
        <v>64355</v>
      </c>
    </row>
    <row r="13" spans="1:10" ht="18" customHeight="1">
      <c r="A13" s="26" t="s">
        <v>30</v>
      </c>
      <c r="B13" s="6">
        <v>34.413747655497538</v>
      </c>
      <c r="C13" s="6">
        <v>37.007390402545361</v>
      </c>
      <c r="D13" s="6">
        <v>36.6</v>
      </c>
      <c r="E13" s="6">
        <v>37.4</v>
      </c>
      <c r="F13" s="6">
        <v>36.957515735813445</v>
      </c>
      <c r="G13" s="6">
        <v>38.795770511063246</v>
      </c>
      <c r="H13" s="37">
        <v>14.117877423144703</v>
      </c>
      <c r="I13" s="27">
        <v>39626</v>
      </c>
    </row>
    <row r="14" spans="1:10" ht="18" customHeight="1">
      <c r="A14" s="26" t="s">
        <v>9</v>
      </c>
      <c r="B14" s="6">
        <v>52.004840918500591</v>
      </c>
      <c r="C14" s="6">
        <v>53.0631814468871</v>
      </c>
      <c r="D14" s="6">
        <v>52.3</v>
      </c>
      <c r="E14" s="6">
        <v>52.2</v>
      </c>
      <c r="F14" s="6">
        <v>51.50477766909939</v>
      </c>
      <c r="G14" s="6">
        <v>54.944714270951742</v>
      </c>
      <c r="H14" s="37">
        <v>24.694292308222245</v>
      </c>
      <c r="I14" s="27">
        <v>15951</v>
      </c>
    </row>
    <row r="15" spans="1:10" ht="18" customHeight="1">
      <c r="A15" s="26" t="s">
        <v>10</v>
      </c>
      <c r="B15" s="6">
        <v>38.180683651416921</v>
      </c>
      <c r="C15" s="6">
        <v>40.642537738963419</v>
      </c>
      <c r="D15" s="6">
        <v>41.3</v>
      </c>
      <c r="E15" s="6">
        <v>41.7</v>
      </c>
      <c r="F15" s="6">
        <v>41.904435005220172</v>
      </c>
      <c r="G15" s="6">
        <v>43.421535949935382</v>
      </c>
      <c r="H15" s="37">
        <v>14.370450989728589</v>
      </c>
      <c r="I15" s="27">
        <v>31917</v>
      </c>
    </row>
    <row r="16" spans="1:10" ht="18" customHeight="1">
      <c r="A16" s="26" t="s">
        <v>11</v>
      </c>
      <c r="B16" s="6">
        <v>45.344546753980651</v>
      </c>
      <c r="C16" s="6">
        <v>47.754379718734619</v>
      </c>
      <c r="D16" s="6">
        <v>47.7</v>
      </c>
      <c r="E16" s="6">
        <v>48.9</v>
      </c>
      <c r="F16" s="6">
        <v>48.936755831022673</v>
      </c>
      <c r="G16" s="6">
        <v>50.663334716285711</v>
      </c>
      <c r="H16" s="37">
        <v>19.767856970562413</v>
      </c>
      <c r="I16" s="27">
        <v>52509</v>
      </c>
    </row>
    <row r="17" spans="1:9" ht="18" customHeight="1">
      <c r="A17" s="26" t="s">
        <v>0</v>
      </c>
      <c r="B17" s="6">
        <v>40.477809427547548</v>
      </c>
      <c r="C17" s="6">
        <v>42.033363341540394</v>
      </c>
      <c r="D17" s="6">
        <v>42.3</v>
      </c>
      <c r="E17" s="6">
        <v>42.5</v>
      </c>
      <c r="F17" s="6">
        <v>41.999581890771516</v>
      </c>
      <c r="G17" s="6">
        <v>43.581751344504973</v>
      </c>
      <c r="H17" s="37">
        <v>14.006600072234674</v>
      </c>
      <c r="I17" s="27">
        <v>88087</v>
      </c>
    </row>
    <row r="18" spans="1:9" ht="18" customHeight="1">
      <c r="A18" s="26" t="s">
        <v>12</v>
      </c>
      <c r="B18" s="6">
        <v>43.814747105423521</v>
      </c>
      <c r="C18" s="6">
        <v>41.903678422449751</v>
      </c>
      <c r="D18" s="6">
        <v>41.9</v>
      </c>
      <c r="E18" s="6">
        <v>43.6</v>
      </c>
      <c r="F18" s="6">
        <v>41.341904379268783</v>
      </c>
      <c r="G18" s="6">
        <v>41.820615796519412</v>
      </c>
      <c r="H18" s="37">
        <v>15.167336010709503</v>
      </c>
      <c r="I18" s="27">
        <v>3124</v>
      </c>
    </row>
    <row r="19" spans="1:9" ht="18" customHeight="1">
      <c r="A19" s="26" t="s">
        <v>24</v>
      </c>
      <c r="B19" s="6">
        <v>35.122569202508394</v>
      </c>
      <c r="C19" s="6">
        <v>35.188895544585129</v>
      </c>
      <c r="D19" s="6">
        <v>33.9</v>
      </c>
      <c r="E19" s="6">
        <v>33.700000000000003</v>
      </c>
      <c r="F19" s="6">
        <v>32.988580415754925</v>
      </c>
      <c r="G19" s="6">
        <v>35.189285476460014</v>
      </c>
      <c r="H19" s="37">
        <v>11.835752813478058</v>
      </c>
      <c r="I19" s="27">
        <v>42275</v>
      </c>
    </row>
    <row r="20" spans="1:9" ht="18" customHeight="1">
      <c r="A20" s="26" t="s">
        <v>13</v>
      </c>
      <c r="B20" s="6">
        <v>42.811396965175938</v>
      </c>
      <c r="C20" s="6">
        <v>43.449820788530467</v>
      </c>
      <c r="D20" s="6">
        <v>42.7</v>
      </c>
      <c r="E20" s="6">
        <v>42.2</v>
      </c>
      <c r="F20" s="6">
        <v>39.696168173823935</v>
      </c>
      <c r="G20" s="6">
        <v>41.921494934097268</v>
      </c>
      <c r="H20" s="37">
        <v>12.1226855197971</v>
      </c>
      <c r="I20" s="27">
        <v>31901</v>
      </c>
    </row>
    <row r="21" spans="1:9" ht="18" customHeight="1">
      <c r="A21" s="26" t="s">
        <v>14</v>
      </c>
      <c r="B21" s="6">
        <v>37.574433214968586</v>
      </c>
      <c r="C21" s="6">
        <v>38.344877000238831</v>
      </c>
      <c r="D21" s="6">
        <v>39.6</v>
      </c>
      <c r="E21" s="6">
        <v>38.1</v>
      </c>
      <c r="F21" s="6">
        <v>33.20062409210739</v>
      </c>
      <c r="G21" s="6">
        <v>40.680040802448147</v>
      </c>
      <c r="H21" s="37">
        <v>13.906834410064603</v>
      </c>
      <c r="I21" s="27">
        <v>5982</v>
      </c>
    </row>
    <row r="22" spans="1:9" ht="18" customHeight="1">
      <c r="A22" s="26" t="s">
        <v>15</v>
      </c>
      <c r="B22" s="6">
        <v>46.679553037123341</v>
      </c>
      <c r="C22" s="6">
        <v>45.643264068199514</v>
      </c>
      <c r="D22" s="6">
        <v>45</v>
      </c>
      <c r="E22" s="6">
        <v>44.9</v>
      </c>
      <c r="F22" s="6">
        <v>42.585814796389734</v>
      </c>
      <c r="G22" s="6">
        <v>44.511478910838228</v>
      </c>
      <c r="H22" s="37">
        <v>9.6618615411995012</v>
      </c>
      <c r="I22" s="27">
        <v>25011</v>
      </c>
    </row>
    <row r="23" spans="1:9" ht="18" customHeight="1">
      <c r="A23" s="7" t="s">
        <v>16</v>
      </c>
      <c r="B23" s="9">
        <v>31.568895595586156</v>
      </c>
      <c r="C23" s="9">
        <v>31.706708032234875</v>
      </c>
      <c r="D23" s="9">
        <v>29.1</v>
      </c>
      <c r="E23" s="9">
        <v>31.2</v>
      </c>
      <c r="F23" s="9">
        <v>29.689152621529924</v>
      </c>
      <c r="G23" s="9">
        <v>29.656214881527088</v>
      </c>
      <c r="H23" s="36">
        <v>8.2424539799616969</v>
      </c>
      <c r="I23" s="10">
        <v>37473</v>
      </c>
    </row>
    <row r="24" spans="1:9" ht="18" customHeight="1">
      <c r="A24" s="26" t="s">
        <v>61</v>
      </c>
      <c r="B24" s="6">
        <v>38.713583327218025</v>
      </c>
      <c r="C24" s="6">
        <v>38.743971556306548</v>
      </c>
      <c r="D24" s="6">
        <v>36.299999999999997</v>
      </c>
      <c r="E24" s="6">
        <v>38.299999999999997</v>
      </c>
      <c r="F24" s="6">
        <v>38.281317243634987</v>
      </c>
      <c r="G24" s="6">
        <v>38.711353598337226</v>
      </c>
      <c r="H24" s="37">
        <v>13.09431021044427</v>
      </c>
      <c r="I24" s="27">
        <v>16390</v>
      </c>
    </row>
    <row r="25" spans="1:9" ht="18" customHeight="1">
      <c r="A25" s="26" t="s">
        <v>17</v>
      </c>
      <c r="B25" s="6">
        <v>26.21411285887141</v>
      </c>
      <c r="C25" s="6">
        <v>26.399968144834819</v>
      </c>
      <c r="D25" s="6">
        <v>23.9</v>
      </c>
      <c r="E25" s="6">
        <v>26</v>
      </c>
      <c r="F25" s="6">
        <v>23.985556101518664</v>
      </c>
      <c r="G25" s="6">
        <v>25.093133695949728</v>
      </c>
      <c r="H25" s="37">
        <v>5.7974981849343603</v>
      </c>
      <c r="I25" s="27">
        <v>21083</v>
      </c>
    </row>
    <row r="26" spans="1:9" ht="18" customHeight="1">
      <c r="A26" s="7" t="s">
        <v>18</v>
      </c>
      <c r="B26" s="9">
        <v>29.971001449927503</v>
      </c>
      <c r="C26" s="9">
        <v>29.652246750790347</v>
      </c>
      <c r="D26" s="9">
        <v>31</v>
      </c>
      <c r="E26" s="9">
        <v>31.2</v>
      </c>
      <c r="F26" s="9">
        <v>27.893068327450145</v>
      </c>
      <c r="G26" s="9">
        <v>31.335693748069293</v>
      </c>
      <c r="H26" s="36">
        <v>9.010764441698548</v>
      </c>
      <c r="I26" s="10">
        <v>13187</v>
      </c>
    </row>
    <row r="27" spans="1:9" ht="18" customHeight="1">
      <c r="A27" s="45" t="s">
        <v>65</v>
      </c>
      <c r="B27" s="22">
        <v>39.154832868753111</v>
      </c>
      <c r="C27" s="22">
        <v>40.012435877506604</v>
      </c>
      <c r="D27" s="22">
        <v>39.5</v>
      </c>
      <c r="E27" s="22">
        <v>40</v>
      </c>
      <c r="F27" s="22">
        <v>38.986622735466064</v>
      </c>
      <c r="G27" s="22">
        <v>41.021434441602331</v>
      </c>
      <c r="H27" s="35">
        <v>13.172911992396392</v>
      </c>
      <c r="I27" s="28">
        <v>532594</v>
      </c>
    </row>
    <row r="28" spans="1:9" ht="15.75" customHeight="1">
      <c r="A28" s="7" t="s">
        <v>35</v>
      </c>
      <c r="B28" s="9">
        <v>42.944461730751989</v>
      </c>
      <c r="C28" s="9">
        <v>43.743751469799022</v>
      </c>
      <c r="D28" s="9">
        <v>43.4</v>
      </c>
      <c r="E28" s="9">
        <v>43.7</v>
      </c>
      <c r="F28" s="9">
        <v>42.800205394038684</v>
      </c>
      <c r="G28" s="9">
        <v>44.880340112198084</v>
      </c>
      <c r="H28" s="9">
        <v>15.009784973952831</v>
      </c>
      <c r="I28" s="10">
        <v>405690</v>
      </c>
    </row>
    <row r="29" spans="1:9" ht="15.75" customHeight="1" thickBot="1">
      <c r="A29" s="19" t="s">
        <v>36</v>
      </c>
      <c r="B29" s="20">
        <v>31.76895028561297</v>
      </c>
      <c r="C29" s="20">
        <v>32.141194428544168</v>
      </c>
      <c r="D29" s="20">
        <v>31.4</v>
      </c>
      <c r="E29" s="20">
        <v>32</v>
      </c>
      <c r="F29" s="20">
        <v>30.821049001859585</v>
      </c>
      <c r="G29" s="20">
        <v>32.197206111440941</v>
      </c>
      <c r="H29" s="20">
        <v>8.9685040568723267</v>
      </c>
      <c r="I29" s="29">
        <v>126904</v>
      </c>
    </row>
    <row r="30" spans="1:9">
      <c r="A30" s="5" t="s">
        <v>56</v>
      </c>
      <c r="H30" s="21"/>
      <c r="I30" s="21" t="s">
        <v>53</v>
      </c>
    </row>
    <row r="31" spans="1:9" ht="27" customHeight="1">
      <c r="A31" s="51" t="s">
        <v>59</v>
      </c>
      <c r="B31" s="51"/>
      <c r="C31" s="51"/>
      <c r="D31" s="51"/>
      <c r="E31" s="51"/>
      <c r="F31" s="51"/>
      <c r="G31" s="51"/>
      <c r="H31" s="51"/>
      <c r="I31" s="52"/>
    </row>
    <row r="32" spans="1:9" ht="26.25" customHeight="1">
      <c r="A32" s="51" t="s">
        <v>63</v>
      </c>
      <c r="B32" s="51"/>
      <c r="C32" s="51"/>
      <c r="D32" s="51"/>
      <c r="E32" s="51"/>
      <c r="F32" s="51"/>
      <c r="G32" s="51"/>
      <c r="H32" s="51"/>
      <c r="I32" s="52"/>
    </row>
    <row r="33" spans="1:9" ht="15" customHeight="1">
      <c r="A33" s="55" t="s">
        <v>32</v>
      </c>
      <c r="B33" s="52"/>
      <c r="C33" s="52"/>
      <c r="D33" s="52"/>
      <c r="E33" s="52"/>
      <c r="F33" s="52"/>
      <c r="G33" s="52"/>
      <c r="H33" s="52"/>
      <c r="I33" s="52"/>
    </row>
    <row r="34" spans="1:9" ht="15" customHeight="1">
      <c r="A34" s="55" t="s">
        <v>57</v>
      </c>
      <c r="B34" s="52"/>
      <c r="C34" s="52"/>
      <c r="D34" s="52"/>
      <c r="E34" s="52"/>
      <c r="F34" s="52"/>
      <c r="G34" s="52"/>
      <c r="H34" s="52"/>
      <c r="I34" s="52"/>
    </row>
    <row r="35" spans="1:9" ht="24" customHeight="1">
      <c r="A35" s="51" t="s">
        <v>58</v>
      </c>
      <c r="B35" s="51"/>
      <c r="C35" s="51"/>
      <c r="D35" s="51"/>
      <c r="E35" s="51"/>
      <c r="F35" s="51"/>
      <c r="G35" s="51"/>
      <c r="H35" s="51"/>
      <c r="I35" s="52"/>
    </row>
    <row r="36" spans="1:9" ht="24" customHeight="1">
      <c r="A36" s="31"/>
      <c r="B36" s="31"/>
      <c r="C36" s="31"/>
      <c r="D36" s="31"/>
      <c r="E36" s="31"/>
      <c r="F36" s="31"/>
      <c r="G36" s="31"/>
      <c r="H36" s="31"/>
    </row>
    <row r="37" spans="1:9" ht="12.75" customHeight="1">
      <c r="A37" s="54" t="s">
        <v>48</v>
      </c>
      <c r="B37" s="54"/>
      <c r="C37" s="54"/>
      <c r="D37" s="54"/>
      <c r="E37" s="54"/>
      <c r="F37" s="54"/>
      <c r="G37" s="54"/>
      <c r="H37" s="54"/>
      <c r="I37" s="8"/>
    </row>
  </sheetData>
  <customSheetViews>
    <customSheetView guid="{CB4E1C36-DA16-4A21-B45C-C46EE58207AB}" fitToPage="1">
      <selection sqref="A1:C1"/>
      <pageMargins left="0.78740157480314965" right="0.78740157480314965" top="0.98425196850393704" bottom="0.98425196850393704" header="0.51181102362204722" footer="0.51181102362204722"/>
      <pageSetup paperSize="9" scale="72" orientation="landscape" r:id="rId1"/>
      <headerFooter alignWithMargins="0"/>
    </customSheetView>
    <customSheetView guid="{6B96B389-23FC-4734-88E6-469F00D9B9A1}" showPageBreaks="1" fitToPage="1" printArea="1" topLeftCell="A28">
      <selection activeCell="I30" sqref="I30"/>
      <pageMargins left="0.78740157480314965" right="0.78740157480314965" top="0.98425196850393704" bottom="0.98425196850393704" header="0.51181102362204722" footer="0.51181102362204722"/>
      <pageSetup paperSize="9" scale="69" orientation="landscape" r:id="rId2"/>
      <headerFooter alignWithMargins="0"/>
    </customSheetView>
  </customSheetViews>
  <mergeCells count="14">
    <mergeCell ref="A1:C1"/>
    <mergeCell ref="G5:I5"/>
    <mergeCell ref="B5:B6"/>
    <mergeCell ref="C5:C6"/>
    <mergeCell ref="D5:D6"/>
    <mergeCell ref="A3:G3"/>
    <mergeCell ref="A31:I31"/>
    <mergeCell ref="F5:F6"/>
    <mergeCell ref="E5:E6"/>
    <mergeCell ref="A37:H37"/>
    <mergeCell ref="A32:I32"/>
    <mergeCell ref="A33:I33"/>
    <mergeCell ref="A34:I34"/>
    <mergeCell ref="A35:I3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P36"/>
  <sheetViews>
    <sheetView workbookViewId="0">
      <selection activeCell="N13" sqref="N13"/>
    </sheetView>
  </sheetViews>
  <sheetFormatPr baseColWidth="10" defaultRowHeight="12.75"/>
  <cols>
    <col min="1" max="1" width="35" customWidth="1"/>
    <col min="2" max="2" width="9.5703125" customWidth="1"/>
    <col min="3" max="3" width="12.140625" customWidth="1"/>
    <col min="4" max="4" width="9.5703125" customWidth="1"/>
    <col min="5" max="5" width="11.28515625" customWidth="1"/>
    <col min="6" max="10" width="8.140625" customWidth="1"/>
    <col min="11" max="11" width="7.85546875" customWidth="1"/>
  </cols>
  <sheetData>
    <row r="1" spans="1:9" ht="15.75">
      <c r="A1" s="46" t="s">
        <v>51</v>
      </c>
      <c r="B1" s="46"/>
      <c r="C1" s="46"/>
      <c r="D1" s="46"/>
    </row>
    <row r="3" spans="1:9">
      <c r="A3" s="59" t="s">
        <v>45</v>
      </c>
      <c r="B3" s="59"/>
      <c r="C3" s="59"/>
      <c r="D3" s="59"/>
      <c r="E3" s="59"/>
      <c r="F3" s="59"/>
      <c r="G3" s="59"/>
      <c r="H3" s="1"/>
      <c r="I3" s="1"/>
    </row>
    <row r="4" spans="1:9">
      <c r="A4" s="4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61"/>
      <c r="B5" s="56" t="s">
        <v>20</v>
      </c>
      <c r="C5" s="60"/>
      <c r="D5" s="56" t="s">
        <v>21</v>
      </c>
      <c r="E5" s="60"/>
    </row>
    <row r="6" spans="1:9" ht="33.75">
      <c r="A6" s="61"/>
      <c r="B6" s="44" t="s">
        <v>26</v>
      </c>
      <c r="C6" s="44" t="s">
        <v>1</v>
      </c>
      <c r="D6" s="44" t="s">
        <v>26</v>
      </c>
      <c r="E6" s="44" t="s">
        <v>1</v>
      </c>
    </row>
    <row r="7" spans="1:9">
      <c r="A7" s="12" t="s">
        <v>2</v>
      </c>
      <c r="B7" s="17">
        <v>49579</v>
      </c>
      <c r="C7" s="9">
        <v>45.18766291766164</v>
      </c>
      <c r="D7" s="9"/>
      <c r="E7" s="14"/>
    </row>
    <row r="8" spans="1:9">
      <c r="A8" s="12" t="s">
        <v>3</v>
      </c>
      <c r="B8" s="17">
        <v>6446</v>
      </c>
      <c r="C8" s="9">
        <v>41.067787971457697</v>
      </c>
      <c r="D8" s="9"/>
      <c r="E8" s="14"/>
    </row>
    <row r="9" spans="1:9">
      <c r="A9" s="12" t="s">
        <v>4</v>
      </c>
      <c r="B9" s="17"/>
      <c r="C9" s="9"/>
      <c r="D9" s="17">
        <v>8373</v>
      </c>
      <c r="E9" s="14">
        <v>33.967545638945232</v>
      </c>
    </row>
    <row r="10" spans="1:9">
      <c r="A10" s="12" t="s">
        <v>5</v>
      </c>
      <c r="B10" s="17"/>
      <c r="C10" s="9"/>
      <c r="D10" s="17">
        <v>16798</v>
      </c>
      <c r="E10" s="14">
        <v>46.201661257494912</v>
      </c>
    </row>
    <row r="11" spans="1:9" ht="12.75" customHeight="1">
      <c r="A11" s="12" t="s">
        <v>6</v>
      </c>
      <c r="B11" s="17">
        <v>328127</v>
      </c>
      <c r="C11" s="9">
        <v>45.385851734230371</v>
      </c>
      <c r="D11" s="17">
        <v>72611</v>
      </c>
      <c r="E11" s="14">
        <v>32.930756113489593</v>
      </c>
    </row>
    <row r="12" spans="1:9">
      <c r="A12" s="26" t="s">
        <v>7</v>
      </c>
      <c r="B12" s="18">
        <v>50130</v>
      </c>
      <c r="C12" s="6">
        <v>42.349542121447641</v>
      </c>
      <c r="D12" s="18">
        <v>14225</v>
      </c>
      <c r="E12" s="15">
        <v>35.509236145781323</v>
      </c>
    </row>
    <row r="13" spans="1:9">
      <c r="A13" s="26" t="s">
        <v>8</v>
      </c>
      <c r="B13" s="18">
        <v>28389</v>
      </c>
      <c r="C13" s="6">
        <v>42.829340413976226</v>
      </c>
      <c r="D13" s="18">
        <v>11237</v>
      </c>
      <c r="E13" s="15">
        <v>31.339245872378402</v>
      </c>
    </row>
    <row r="14" spans="1:9">
      <c r="A14" s="26" t="s">
        <v>9</v>
      </c>
      <c r="B14" s="18">
        <v>15666</v>
      </c>
      <c r="C14" s="6">
        <v>55.208627008739775</v>
      </c>
      <c r="D14" s="18">
        <v>285</v>
      </c>
      <c r="E14" s="15">
        <v>43.511450381679388</v>
      </c>
    </row>
    <row r="15" spans="1:9">
      <c r="A15" s="26" t="s">
        <v>10</v>
      </c>
      <c r="B15" s="18">
        <v>26345</v>
      </c>
      <c r="C15" s="6">
        <v>46.739169002590216</v>
      </c>
      <c r="D15" s="18">
        <v>5572</v>
      </c>
      <c r="E15" s="15">
        <v>32.510648229184902</v>
      </c>
    </row>
    <row r="16" spans="1:9">
      <c r="A16" s="26" t="s">
        <v>11</v>
      </c>
      <c r="B16" s="18">
        <v>47243</v>
      </c>
      <c r="C16" s="6">
        <v>52.852204459261408</v>
      </c>
      <c r="D16" s="18">
        <v>5266</v>
      </c>
      <c r="E16" s="15">
        <v>36.938832772166108</v>
      </c>
    </row>
    <row r="17" spans="1:16">
      <c r="A17" s="26" t="s">
        <v>0</v>
      </c>
      <c r="B17" s="18">
        <v>70837</v>
      </c>
      <c r="C17" s="6">
        <v>45.873835134732573</v>
      </c>
      <c r="D17" s="18">
        <v>17250</v>
      </c>
      <c r="E17" s="15">
        <v>36.162005785920925</v>
      </c>
    </row>
    <row r="18" spans="1:16">
      <c r="A18" s="26" t="s">
        <v>12</v>
      </c>
      <c r="B18" s="18">
        <v>1844</v>
      </c>
      <c r="C18" s="6">
        <v>43.779677113010443</v>
      </c>
      <c r="D18" s="18">
        <v>1280</v>
      </c>
      <c r="E18" s="15">
        <v>39.287906691221608</v>
      </c>
    </row>
    <row r="19" spans="1:16">
      <c r="A19" s="26" t="s">
        <v>24</v>
      </c>
      <c r="B19" s="18">
        <v>33773</v>
      </c>
      <c r="C19" s="6">
        <v>39.563052773384875</v>
      </c>
      <c r="D19" s="18">
        <v>8502</v>
      </c>
      <c r="E19" s="15">
        <v>24.451410658307211</v>
      </c>
    </row>
    <row r="20" spans="1:16">
      <c r="A20" s="26" t="s">
        <v>13</v>
      </c>
      <c r="B20" s="18">
        <v>25045</v>
      </c>
      <c r="C20" s="6">
        <v>45.486741736287684</v>
      </c>
      <c r="D20" s="18">
        <v>6856</v>
      </c>
      <c r="E20" s="15">
        <v>32.590198222179964</v>
      </c>
    </row>
    <row r="21" spans="1:16">
      <c r="A21" s="26" t="s">
        <v>14</v>
      </c>
      <c r="B21" s="18">
        <v>5684</v>
      </c>
      <c r="C21" s="6">
        <v>41.619682214249103</v>
      </c>
      <c r="D21" s="18">
        <v>298</v>
      </c>
      <c r="E21" s="15">
        <v>28.435114503816795</v>
      </c>
    </row>
    <row r="22" spans="1:16">
      <c r="A22" s="26" t="s">
        <v>15</v>
      </c>
      <c r="B22" s="18">
        <v>23171</v>
      </c>
      <c r="C22" s="6">
        <v>45.013210039630117</v>
      </c>
      <c r="D22" s="18">
        <v>1840</v>
      </c>
      <c r="E22" s="15">
        <v>39.032668646584639</v>
      </c>
    </row>
    <row r="23" spans="1:16">
      <c r="A23" s="12" t="s">
        <v>22</v>
      </c>
      <c r="B23" s="17">
        <v>17447</v>
      </c>
      <c r="C23" s="9">
        <v>36.307071211553669</v>
      </c>
      <c r="D23" s="17">
        <v>20026</v>
      </c>
      <c r="E23" s="14">
        <v>25.576643081560192</v>
      </c>
    </row>
    <row r="24" spans="1:16">
      <c r="A24" s="26" t="s">
        <v>60</v>
      </c>
      <c r="B24" s="18">
        <v>16390</v>
      </c>
      <c r="C24" s="6">
        <v>38.711353598337226</v>
      </c>
      <c r="D24" s="18"/>
      <c r="E24" s="15"/>
    </row>
    <row r="25" spans="1:16">
      <c r="A25" s="26" t="s">
        <v>17</v>
      </c>
      <c r="B25" s="18">
        <v>1057</v>
      </c>
      <c r="C25" s="6">
        <v>18.495188101487315</v>
      </c>
      <c r="D25" s="18">
        <v>20026</v>
      </c>
      <c r="E25" s="15">
        <v>25.576643081560192</v>
      </c>
    </row>
    <row r="26" spans="1:16">
      <c r="A26" s="12" t="s">
        <v>23</v>
      </c>
      <c r="B26" s="17"/>
      <c r="C26" s="9"/>
      <c r="D26" s="17">
        <v>13187</v>
      </c>
      <c r="E26" s="14">
        <v>26.484975541579313</v>
      </c>
      <c r="J26" s="9"/>
      <c r="K26" s="10"/>
    </row>
    <row r="27" spans="1:16">
      <c r="A27" s="16" t="s">
        <v>19</v>
      </c>
      <c r="B27" s="23">
        <v>405690</v>
      </c>
      <c r="C27" s="24">
        <v>44.880340112198084</v>
      </c>
      <c r="D27" s="23">
        <v>126904</v>
      </c>
      <c r="E27" s="13">
        <v>32.197206111440941</v>
      </c>
    </row>
    <row r="28" spans="1:16">
      <c r="A28" s="5" t="s">
        <v>56</v>
      </c>
      <c r="E28" s="21" t="s">
        <v>53</v>
      </c>
    </row>
    <row r="29" spans="1:16" ht="15" customHeight="1">
      <c r="A29" s="62" t="s">
        <v>33</v>
      </c>
      <c r="B29" s="62"/>
      <c r="C29" s="3"/>
      <c r="D29" s="3"/>
      <c r="E29" s="3"/>
      <c r="F29" s="3"/>
      <c r="G29" s="3"/>
      <c r="H29" s="3"/>
    </row>
    <row r="30" spans="1:16" ht="13.5" customHeight="1">
      <c r="A30" s="62" t="s">
        <v>34</v>
      </c>
      <c r="B30" s="62"/>
      <c r="C30" s="3"/>
      <c r="D30" s="3"/>
      <c r="E30" s="3"/>
      <c r="F30" s="3"/>
      <c r="G30" s="3"/>
      <c r="H30" s="3"/>
    </row>
    <row r="31" spans="1:16" ht="12.75" customHeight="1">
      <c r="A31" s="62" t="s">
        <v>66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ht="12.75" customHeight="1">
      <c r="A32" s="62" t="s">
        <v>52</v>
      </c>
      <c r="B32" s="62"/>
      <c r="C32" s="3"/>
      <c r="D32" s="3"/>
      <c r="E32" s="3"/>
      <c r="F32" s="3"/>
      <c r="G32" s="3"/>
      <c r="H32" s="3"/>
    </row>
    <row r="33" spans="1:8" ht="12.75" customHeight="1">
      <c r="A33" s="54" t="s">
        <v>48</v>
      </c>
      <c r="B33" s="54"/>
      <c r="C33" s="54"/>
      <c r="D33" s="54"/>
      <c r="E33" s="54"/>
      <c r="F33" s="54"/>
      <c r="G33" s="54"/>
      <c r="H33" s="54"/>
    </row>
    <row r="36" spans="1:8">
      <c r="G36" s="30"/>
    </row>
  </sheetData>
  <customSheetViews>
    <customSheetView guid="{CB4E1C36-DA16-4A21-B45C-C46EE58207AB}" fitToPage="1">
      <selection activeCell="A32" sqref="A32"/>
      <pageMargins left="0.78740157480314965" right="0.78740157480314965" top="0.98425196850393704" bottom="0.98425196850393704" header="0.51181102362204722" footer="0.51181102362204722"/>
      <pageSetup paperSize="9" scale="95" fitToHeight="0" orientation="landscape" r:id="rId1"/>
      <headerFooter alignWithMargins="0"/>
    </customSheetView>
    <customSheetView guid="{6B96B389-23FC-4734-88E6-469F00D9B9A1}" showPageBreaks="1" fitToPage="1" printArea="1" topLeftCell="A13">
      <selection activeCell="E28" sqref="E28"/>
      <pageMargins left="0.78740157480314965" right="0.78740157480314965" top="0.98425196850393704" bottom="0.98425196850393704" header="0.51181102362204722" footer="0.51181102362204722"/>
      <pageSetup paperSize="9" scale="95" fitToHeight="0" orientation="landscape" r:id="rId2"/>
      <headerFooter alignWithMargins="0"/>
    </customSheetView>
  </customSheetViews>
  <mergeCells count="10">
    <mergeCell ref="B5:C5"/>
    <mergeCell ref="D5:E5"/>
    <mergeCell ref="A33:H33"/>
    <mergeCell ref="A1:D1"/>
    <mergeCell ref="A5:A6"/>
    <mergeCell ref="A3:G3"/>
    <mergeCell ref="A29:B29"/>
    <mergeCell ref="A30:B30"/>
    <mergeCell ref="A31:P31"/>
    <mergeCell ref="A32:B32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95" fitToHeight="0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9.08 Graphique 1</vt:lpstr>
      <vt:lpstr>9.08 Tableau 2</vt:lpstr>
      <vt:lpstr>9.08 Tableau 3</vt:lpstr>
      <vt:lpstr>'9.08 Tableau 2'!Zone_d_impression</vt:lpstr>
      <vt:lpstr>'9.08 Tableau 3'!Zone_d_impression</vt:lpstr>
    </vt:vector>
  </TitlesOfParts>
  <Company>DEPP-MENJS-MESRI;direction de l'évaluation, de la prospective et de la performance;ministère de l'Éducation nationale, de la Jeunesse et des Sports;ministère de l'Enseignement supérieur, de la Recherche et de l'Innovation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 10-08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2019-07-02T09:58:04Z</cp:lastPrinted>
  <dcterms:created xsi:type="dcterms:W3CDTF">2012-07-13T15:01:51Z</dcterms:created>
  <dcterms:modified xsi:type="dcterms:W3CDTF">2022-04-01T12:56:40Z</dcterms:modified>
  <cp:contentStatus>publié</cp:contentStatus>
</cp:coreProperties>
</file>