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javet\Desktop\lot 3 RERS\"/>
    </mc:Choice>
  </mc:AlternateContent>
  <bookViews>
    <workbookView xWindow="-15" yWindow="375" windowWidth="13755" windowHeight="11760"/>
  </bookViews>
  <sheets>
    <sheet name="9.08 Graphique 1" sheetId="1" r:id="rId1"/>
    <sheet name="9.08 Tableau 2" sheetId="2" r:id="rId2"/>
    <sheet name="9.08 Tableau 3" sheetId="3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_TAB1">'[1]C4.4'!$A$6:$G$25</definedName>
    <definedName name="body">#REF!</definedName>
    <definedName name="calcul">'[2]Calcul_B1.1'!$A$1:$L$37</definedName>
    <definedName name="countries">#REF!</definedName>
    <definedName name="donnee">#REF!,#REF!</definedName>
    <definedName name="note">#REF!</definedName>
    <definedName name="p5_age">[3]E6C3NAGE!$A$1:$D$55</definedName>
    <definedName name="p5nr">[4]E6C3NE!$A$1:$AC$43</definedName>
    <definedName name="POpula">[5]POpula!$A$1:$I$1559</definedName>
    <definedName name="source">#REF!</definedName>
    <definedName name="Template_Y1">#REF!</definedName>
    <definedName name="Template_Y10">#REF!</definedName>
    <definedName name="Template_Y2">#REF!</definedName>
    <definedName name="Template_Y3">#REF!</definedName>
    <definedName name="Template_Y4">#REF!</definedName>
    <definedName name="Template_Y5">#REF!</definedName>
    <definedName name="Template_Y6">#REF!</definedName>
    <definedName name="Template_Y7">#REF!</definedName>
    <definedName name="Template_Y8">#REF!</definedName>
    <definedName name="Template_Y9">#REF!</definedName>
    <definedName name="unite">#REF!</definedName>
    <definedName name="Z_6B96B389_23FC_4734_88E6_469F00D9B9A1_.wvu.PrintArea" localSheetId="1" hidden="1">'9.08 Tableau 2'!$A$1:$L$37</definedName>
    <definedName name="Z_6B96B389_23FC_4734_88E6_469F00D9B9A1_.wvu.PrintArea" localSheetId="2" hidden="1">'9.08 Tableau 3'!$A$3:$L$34</definedName>
    <definedName name="Z_CB4E1C36_DA16_4A21_B45C_C46EE58207AB_.wvu.PrintArea" localSheetId="1" hidden="1">'9.08 Tableau 2'!$A$1:$L$37</definedName>
    <definedName name="Z_CB4E1C36_DA16_4A21_B45C_C46EE58207AB_.wvu.PrintArea" localSheetId="2" hidden="1">'9.08 Tableau 3'!$A$3:$L$34</definedName>
    <definedName name="_xlnm.Print_Area" localSheetId="1">'9.08 Tableau 2'!$A$1:$L$37</definedName>
    <definedName name="_xlnm.Print_Area" localSheetId="2">'9.08 Tableau 3'!$A$3:$L$34</definedName>
  </definedNames>
  <calcPr calcId="162913"/>
  <customWorkbookViews>
    <customWorkbookView name="Administration centrale - Affichage personnalisé" guid="{CB4E1C36-DA16-4A21-B45C-C46EE58207AB}" mergeInterval="0" personalView="1" maximized="1" xWindow="-8" yWindow="-8" windowWidth="1936" windowHeight="1056" activeSheetId="3"/>
    <customWorkbookView name="Viviane Demay - Affichage personnalisé" guid="{6B96B389-23FC-4734-88E6-469F00D9B9A1}" mergeInterval="0" personalView="1" maximized="1" xWindow="-8" yWindow="-8" windowWidth="1382" windowHeight="744" activeSheetId="1" showComments="commIndAndComment"/>
  </customWorkbookViews>
  <fileRecoveryPr autoRecover="0"/>
</workbook>
</file>

<file path=xl/calcChain.xml><?xml version="1.0" encoding="utf-8"?>
<calcChain xmlns="http://schemas.openxmlformats.org/spreadsheetml/2006/main">
  <c r="J9" i="1" l="1"/>
  <c r="J8" i="1"/>
  <c r="J7" i="1"/>
  <c r="J6" i="1"/>
  <c r="I9" i="1"/>
  <c r="I8" i="1"/>
  <c r="I7" i="1"/>
  <c r="I6" i="1"/>
  <c r="H9" i="1"/>
  <c r="H8" i="1"/>
  <c r="H7" i="1"/>
  <c r="H6" i="1"/>
  <c r="G9" i="1"/>
  <c r="G8" i="1"/>
  <c r="G7" i="1"/>
  <c r="G6" i="1"/>
  <c r="F9" i="1"/>
  <c r="F8" i="1"/>
  <c r="F7" i="1"/>
  <c r="F6" i="1"/>
  <c r="E9" i="1"/>
  <c r="E8" i="1"/>
  <c r="E7" i="1"/>
  <c r="E6" i="1"/>
  <c r="D9" i="1"/>
  <c r="D8" i="1"/>
  <c r="D7" i="1"/>
  <c r="C9" i="1"/>
  <c r="C8" i="1"/>
  <c r="C7" i="1"/>
  <c r="D6" i="1"/>
  <c r="B9" i="1"/>
  <c r="B8" i="1"/>
  <c r="B7" i="1"/>
  <c r="B6" i="1"/>
  <c r="C6" i="1"/>
</calcChain>
</file>

<file path=xl/sharedStrings.xml><?xml version="1.0" encoding="utf-8"?>
<sst xmlns="http://schemas.openxmlformats.org/spreadsheetml/2006/main" count="93" uniqueCount="67">
  <si>
    <t>Sciences humaines et sociales</t>
  </si>
  <si>
    <t>Proportion de boursiers</t>
  </si>
  <si>
    <t>Préparations au DUT</t>
  </si>
  <si>
    <t>Licence professionnelle</t>
  </si>
  <si>
    <t>Formations d'ingénieurs</t>
  </si>
  <si>
    <t>Masters enseignement</t>
  </si>
  <si>
    <t xml:space="preserve">Formations LMD disciplines générales (1) </t>
  </si>
  <si>
    <t>Droit, sciences politiques</t>
  </si>
  <si>
    <t>Sciences économiques, gestion (2)</t>
  </si>
  <si>
    <t>AES</t>
  </si>
  <si>
    <t>Arts, lettres, sciences du langage</t>
  </si>
  <si>
    <t>Langues</t>
  </si>
  <si>
    <t>Plurilettres, langues, sciences humaines</t>
  </si>
  <si>
    <t>Sciences de la nature et de la vie</t>
  </si>
  <si>
    <t>Plurisciences</t>
  </si>
  <si>
    <t>Staps</t>
  </si>
  <si>
    <t>Disciplines de santé</t>
  </si>
  <si>
    <t>Médecine, odontologie, pharmacie</t>
  </si>
  <si>
    <t>Autres formations</t>
  </si>
  <si>
    <t xml:space="preserve">Total </t>
  </si>
  <si>
    <t>Cursus licence</t>
  </si>
  <si>
    <t>Cursus master</t>
  </si>
  <si>
    <t>Total disciplines de santé</t>
  </si>
  <si>
    <t>Autres formations (4)</t>
  </si>
  <si>
    <t>Sciences fondamentales et applications</t>
  </si>
  <si>
    <t>Effectif de boursiers</t>
  </si>
  <si>
    <t>Effectifs de boursiers</t>
  </si>
  <si>
    <t>2012
(1)</t>
  </si>
  <si>
    <t>Masters enseignement (2)</t>
  </si>
  <si>
    <t xml:space="preserve">Formations LMD disciplines générales (3) </t>
  </si>
  <si>
    <t>Sciences économiques, gestion (4)</t>
  </si>
  <si>
    <t>dont échelon 5 à 7</t>
  </si>
  <si>
    <r>
      <rPr>
        <b/>
        <sz val="8"/>
        <rFont val="Arial"/>
        <family val="2"/>
      </rPr>
      <t>3.</t>
    </r>
    <r>
      <rPr>
        <sz val="8"/>
        <rFont val="Arial"/>
        <family val="2"/>
      </rPr>
      <t xml:space="preserve"> Hors licences professionnelles et masters enseignement.</t>
    </r>
  </si>
  <si>
    <r>
      <rPr>
        <b/>
        <sz val="8"/>
        <rFont val="Arial"/>
        <family val="2"/>
      </rPr>
      <t>1.</t>
    </r>
    <r>
      <rPr>
        <sz val="8"/>
        <rFont val="Arial"/>
        <family val="2"/>
      </rPr>
      <t xml:space="preserve"> Hors licences professionnelles et masters enseignement.</t>
    </r>
  </si>
  <si>
    <r>
      <rPr>
        <b/>
        <sz val="8"/>
        <rFont val="Arial"/>
        <family val="2"/>
      </rPr>
      <t xml:space="preserve">2. </t>
    </r>
    <r>
      <rPr>
        <sz val="8"/>
        <rFont val="Arial"/>
        <family val="2"/>
      </rPr>
      <t>Y compris pluridroit, sciences économiques, AES.</t>
    </r>
  </si>
  <si>
    <t>dont formations de cursus licence</t>
  </si>
  <si>
    <t>dont formations de cursus master</t>
  </si>
  <si>
    <t>2012-2013</t>
  </si>
  <si>
    <t>2013-2014</t>
  </si>
  <si>
    <t>2014-2015</t>
  </si>
  <si>
    <t>2015-2016</t>
  </si>
  <si>
    <t>2016-2017</t>
  </si>
  <si>
    <t>2017-2018</t>
  </si>
  <si>
    <t>2018-2019</t>
  </si>
  <si>
    <t>2019-2020</t>
  </si>
  <si>
    <r>
      <t xml:space="preserve">[3] Proportion de boursiers sur critères sociaux selon la formation, la discipline universitaire et le cursus, </t>
    </r>
    <r>
      <rPr>
        <sz val="9"/>
        <rFont val="Arial"/>
        <family val="2"/>
      </rPr>
      <t>en %</t>
    </r>
  </si>
  <si>
    <t>2020-2021</t>
  </si>
  <si>
    <r>
      <t>[2] Effectifs 2020-2021 et proportion de boursiers sur critères sociaux à l'université selon la formation et la discipline,</t>
    </r>
    <r>
      <rPr>
        <sz val="9"/>
        <rFont val="Arial"/>
        <family val="2"/>
      </rPr>
      <t xml:space="preserve"> en %</t>
    </r>
  </si>
  <si>
    <t>Source : SIES-MESRI / Systèmes d'information Aglaé (extractions annuelles au 15 mars 2021) et SISE.</t>
  </si>
  <si>
    <r>
      <t>Source : SIES-MESRI / Systèmes d'information AGLAE (extractions annuelles au</t>
    </r>
    <r>
      <rPr>
        <sz val="8"/>
        <rFont val="UniversLTStd-Cn"/>
      </rPr>
      <t xml:space="preserve"> 15 mars n+1</t>
    </r>
    <r>
      <rPr>
        <sz val="8"/>
        <color indexed="8"/>
        <rFont val="UniversLTStd-Cn"/>
      </rPr>
      <t>), SISE et SCOLARITE.</t>
    </r>
  </si>
  <si>
    <r>
      <t xml:space="preserve">[1] Évolution de la proportion d'étudiants boursiers sur critères sociaux à l'université, </t>
    </r>
    <r>
      <rPr>
        <sz val="9"/>
        <rFont val="Arial"/>
        <family val="2"/>
      </rPr>
      <t>en %</t>
    </r>
  </si>
  <si>
    <t>9.08 Les boursiers sur critères sociaux à l'université</t>
  </si>
  <si>
    <t>4. Regroupe les formations de cursus licence et master.</t>
  </si>
  <si>
    <t>SIES</t>
  </si>
  <si>
    <t>►Champ : France métropolitaine + DROM (Mayotte depuis 2013-2014).</t>
  </si>
  <si>
    <t>Source : SIES-MESRI, systèmes d'information AGLAE (extractions annuelles au 15 mars n+1), SISE, SCOLARITE</t>
  </si>
  <si>
    <t>Champ : France métropolitaine + DROM.</t>
  </si>
  <si>
    <r>
      <rPr>
        <b/>
        <sz val="8"/>
        <rFont val="Arial"/>
        <family val="2"/>
      </rPr>
      <t>4.</t>
    </r>
    <r>
      <rPr>
        <sz val="8"/>
        <rFont val="Arial"/>
        <family val="2"/>
      </rPr>
      <t xml:space="preserve"> Y compris pluridroit, sciences économiques, AES.</t>
    </r>
  </si>
  <si>
    <r>
      <rPr>
        <b/>
        <sz val="8"/>
        <rFont val="Arial"/>
        <family val="2"/>
      </rPr>
      <t xml:space="preserve">5. </t>
    </r>
    <r>
      <rPr>
        <sz val="8"/>
        <rFont val="Arial"/>
        <family val="2"/>
      </rPr>
      <t>Pour les formations ouvrant droit à bourse, cette discipline correspond à 99 % à des étudiants en première année commune aux études de santé (Paces, PASS ou plus rarement Pluripass). Les étudiants en L.AS sont comptabilisés dans les formations LMD.</t>
    </r>
  </si>
  <si>
    <r>
      <rPr>
        <b/>
        <sz val="8"/>
        <rFont val="Arial"/>
        <family val="2"/>
      </rPr>
      <t>1.</t>
    </r>
    <r>
      <rPr>
        <sz val="8"/>
        <rFont val="Arial"/>
        <family val="2"/>
      </rPr>
      <t xml:space="preserve"> Un nouveau cadre national des formations (CNF) a été mis en place, pour les diplômes de licence et de master à partir de la rentrée 2014. Il a réduit considérablement le nombre d’intitulés de diplôme. Il existe une légère rupture statistique dans les proportions de boursiers.</t>
    </r>
  </si>
  <si>
    <t>Plurisanté (Paces, PASS) (3)</t>
  </si>
  <si>
    <t>Plurisanté (Paces, PASS) (5)</t>
  </si>
  <si>
    <t>Champ : France métropolitaine + DROM (Mayotte depuis 2013-2014).</t>
  </si>
  <si>
    <r>
      <rPr>
        <b/>
        <sz val="8"/>
        <rFont val="Arial"/>
        <family val="2"/>
      </rPr>
      <t>2.</t>
    </r>
    <r>
      <rPr>
        <sz val="8"/>
        <rFont val="Arial"/>
        <family val="2"/>
      </rPr>
      <t xml:space="preserve"> Les données de 2012, antérieures à l'ouverture des Espé, ne sont pas exactement comparables aux années ultérieures. La grande majorité des étudiants des masters enseignement sont en effet depuis 2013 ceux scolarisés dans les Espé.</t>
    </r>
  </si>
  <si>
    <t>Formations LMD disciplines générales (3)</t>
  </si>
  <si>
    <t>Total</t>
  </si>
  <si>
    <r>
      <rPr>
        <b/>
        <sz val="8"/>
        <rFont val="Arial"/>
        <family val="2"/>
      </rPr>
      <t>3.</t>
    </r>
    <r>
      <rPr>
        <sz val="8"/>
        <rFont val="Arial"/>
        <family val="2"/>
      </rPr>
      <t xml:space="preserve"> Pour les formations ouvrant droit à bourse, cette discipline correspond à 99 % à des étudiants en première année commune aux études de santé (Paces, PASS ou plus rarement Pluripass). Les étudiants en L.AS sont comptabilisés dans les formations LMD.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</si>
</sst>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-* #,##0.00\ _€_-;\-* #,##0.00\ _€_-;_-* &quot;-&quot;??\ _€_-;_-@_-"/>
    <numFmt numFmtId="165" formatCode="0.0"/>
    <numFmt numFmtId="166" formatCode="#,##0.0"/>
    <numFmt numFmtId="167" formatCode="_-* #,##0\ _€_-;\-* #,##0\ _€_-;_-* &quot;-&quot;??\ _€_-;_-@_-"/>
    <numFmt numFmtId="168" formatCode="_(* #,##0_);_(* \(#,##0\);_(* &quot;-&quot;_);_(@_)"/>
    <numFmt numFmtId="169" formatCode="_(* #,##0.00_);_(* \(#,##0.00\);_(* &quot;-&quot;??_);_(@_)"/>
    <numFmt numFmtId="170" formatCode="_(&quot;$&quot;* #,##0_);_(&quot;$&quot;* \(#,##0\);_(&quot;$&quot;* &quot;-&quot;_);_(@_)"/>
    <numFmt numFmtId="171" formatCode="_(&quot;$&quot;* #,##0.00_);_(&quot;$&quot;* \(#,##0.00\);_(&quot;$&quot;* &quot;-&quot;??_);_(@_)"/>
  </numFmts>
  <fonts count="55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color indexed="9"/>
      <name val="Arial"/>
      <family val="2"/>
    </font>
    <font>
      <sz val="8"/>
      <name val="Arial"/>
      <family val="2"/>
    </font>
    <font>
      <b/>
      <sz val="8"/>
      <color indexed="9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8"/>
      <color indexed="12"/>
      <name val="Arial"/>
      <family val="2"/>
    </font>
    <font>
      <sz val="8"/>
      <color indexed="8"/>
      <name val="Arial"/>
      <family val="2"/>
    </font>
    <font>
      <b/>
      <sz val="18"/>
      <color indexed="56"/>
      <name val="Cambria"/>
      <family val="2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sz val="10"/>
      <name val="Times New Roman"/>
      <family val="1"/>
    </font>
    <font>
      <sz val="10"/>
      <color indexed="8"/>
      <name val="MS Sans Serif"/>
      <family val="2"/>
    </font>
    <font>
      <i/>
      <sz val="10"/>
      <color indexed="23"/>
      <name val="Arial"/>
      <family val="2"/>
    </font>
    <font>
      <sz val="10"/>
      <color indexed="8"/>
      <name val="Arial"/>
      <family val="2"/>
      <charset val="238"/>
    </font>
    <font>
      <sz val="10"/>
      <color indexed="17"/>
      <name val="Arial"/>
      <family val="2"/>
    </font>
    <font>
      <b/>
      <sz val="8"/>
      <color indexed="8"/>
      <name val="MS Sans Serif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u/>
      <sz val="10"/>
      <color indexed="12"/>
      <name val="MS Sans Serif"/>
      <family val="2"/>
    </font>
    <font>
      <sz val="10"/>
      <color indexed="62"/>
      <name val="Arial"/>
      <family val="2"/>
    </font>
    <font>
      <sz val="8"/>
      <name val="Arial"/>
      <family val="2"/>
      <charset val="238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name val="System"/>
      <family val="2"/>
    </font>
    <font>
      <b/>
      <sz val="10"/>
      <color indexed="63"/>
      <name val="Arial"/>
      <family val="2"/>
    </font>
    <font>
      <b/>
      <u/>
      <sz val="10"/>
      <color indexed="8"/>
      <name val="MS Sans Serif"/>
      <family val="2"/>
    </font>
    <font>
      <b/>
      <sz val="8.5"/>
      <color indexed="8"/>
      <name val="MS Sans Serif"/>
      <family val="2"/>
    </font>
    <font>
      <sz val="8"/>
      <color indexed="8"/>
      <name val="MS Sans Serif"/>
      <family val="2"/>
    </font>
    <font>
      <sz val="10"/>
      <name val="Courier"/>
      <family val="3"/>
    </font>
    <font>
      <sz val="10"/>
      <color indexed="10"/>
      <name val="Arial"/>
      <family val="2"/>
    </font>
    <font>
      <sz val="8"/>
      <color indexed="8"/>
      <name val="UniversLTStd-Cn"/>
    </font>
    <font>
      <sz val="8"/>
      <name val="UniversLTStd-Cn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8"/>
      <color rgb="FF000000"/>
      <name val="UniversLTStd-Cn"/>
    </font>
    <font>
      <b/>
      <sz val="8"/>
      <color rgb="FF0000FF"/>
      <name val="Arial"/>
      <family val="2"/>
    </font>
    <font>
      <b/>
      <sz val="8"/>
      <color theme="0"/>
      <name val="Arial"/>
      <family val="2"/>
    </font>
    <font>
      <sz val="8"/>
      <color rgb="FF000000"/>
      <name val="Arial"/>
      <family val="2"/>
    </font>
    <font>
      <sz val="8"/>
      <color rgb="FF000000"/>
      <name val="+mn-ea"/>
    </font>
    <font>
      <b/>
      <sz val="8"/>
      <color rgb="FF000000"/>
      <name val="Arial"/>
      <family val="2"/>
    </font>
    <font>
      <b/>
      <sz val="8"/>
      <color rgb="FF000000"/>
      <name val="+mn-ea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43"/>
      </patternFill>
    </fill>
    <fill>
      <patternFill patternType="solid">
        <fgColor indexed="10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3300FF"/>
        <bgColor indexed="64"/>
      </patternFill>
    </fill>
  </fills>
  <borders count="25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  <border>
      <left/>
      <right/>
      <top/>
      <bottom style="medium">
        <color rgb="FF0000FF"/>
      </bottom>
      <diagonal/>
    </border>
    <border>
      <left style="thin">
        <color theme="0"/>
      </left>
      <right style="thin">
        <color theme="0"/>
      </right>
      <top/>
      <bottom style="medium">
        <color rgb="FF0000FF"/>
      </bottom>
      <diagonal/>
    </border>
    <border>
      <left/>
      <right style="thin">
        <color theme="0"/>
      </right>
      <top style="thin">
        <color indexed="9"/>
      </top>
      <bottom/>
      <diagonal/>
    </border>
    <border>
      <left style="hair">
        <color theme="0"/>
      </left>
      <right style="hair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80">
    <xf numFmtId="0" fontId="0" fillId="0" borderId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8" fillId="3" borderId="0" applyNumberFormat="0" applyBorder="0" applyAlignment="0" applyProtection="0"/>
    <xf numFmtId="0" fontId="4" fillId="16" borderId="1"/>
    <xf numFmtId="0" fontId="19" fillId="17" borderId="2" applyNumberFormat="0" applyAlignment="0" applyProtection="0"/>
    <xf numFmtId="0" fontId="4" fillId="0" borderId="3"/>
    <xf numFmtId="0" fontId="15" fillId="18" borderId="5" applyNumberFormat="0" applyAlignment="0" applyProtection="0"/>
    <xf numFmtId="0" fontId="20" fillId="19" borderId="0">
      <alignment horizontal="center"/>
    </xf>
    <xf numFmtId="0" fontId="21" fillId="19" borderId="0">
      <alignment horizontal="center" vertical="center"/>
    </xf>
    <xf numFmtId="0" fontId="8" fillId="20" borderId="0">
      <alignment horizontal="center" wrapText="1"/>
    </xf>
    <xf numFmtId="0" fontId="12" fillId="19" borderId="0">
      <alignment horizontal="center"/>
    </xf>
    <xf numFmtId="168" fontId="22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0" fontId="23" fillId="21" borderId="1" applyBorder="0">
      <protection locked="0"/>
    </xf>
    <xf numFmtId="0" fontId="24" fillId="0" borderId="0" applyNumberFormat="0" applyFill="0" applyBorder="0" applyAlignment="0" applyProtection="0"/>
    <xf numFmtId="0" fontId="13" fillId="19" borderId="3">
      <alignment horizontal="left"/>
    </xf>
    <xf numFmtId="0" fontId="25" fillId="19" borderId="0">
      <alignment horizontal="left"/>
    </xf>
    <xf numFmtId="0" fontId="26" fillId="4" borderId="0" applyNumberFormat="0" applyBorder="0" applyAlignment="0" applyProtection="0"/>
    <xf numFmtId="0" fontId="27" fillId="22" borderId="0">
      <alignment horizontal="right" vertical="top" textRotation="90" wrapText="1"/>
    </xf>
    <xf numFmtId="0" fontId="28" fillId="0" borderId="6" applyNumberFormat="0" applyFill="0" applyAlignment="0" applyProtection="0"/>
    <xf numFmtId="0" fontId="29" fillId="0" borderId="7" applyNumberFormat="0" applyFill="0" applyAlignment="0" applyProtection="0"/>
    <xf numFmtId="0" fontId="30" fillId="0" borderId="8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7" borderId="2" applyNumberFormat="0" applyAlignment="0" applyProtection="0"/>
    <xf numFmtId="0" fontId="2" fillId="20" borderId="0">
      <alignment horizontal="center"/>
    </xf>
    <xf numFmtId="0" fontId="4" fillId="19" borderId="9">
      <alignment wrapText="1"/>
    </xf>
    <xf numFmtId="0" fontId="33" fillId="19" borderId="10"/>
    <xf numFmtId="0" fontId="33" fillId="19" borderId="11"/>
    <xf numFmtId="0" fontId="4" fillId="19" borderId="12">
      <alignment horizontal="center" wrapText="1"/>
    </xf>
    <xf numFmtId="0" fontId="9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4" fillId="0" borderId="4" applyNumberFormat="0" applyFill="0" applyAlignment="0" applyProtection="0"/>
    <xf numFmtId="0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5" fillId="23" borderId="0" applyNumberFormat="0" applyBorder="0" applyAlignment="0" applyProtection="0"/>
    <xf numFmtId="0" fontId="36" fillId="0" borderId="0"/>
    <xf numFmtId="0" fontId="45" fillId="0" borderId="0"/>
    <xf numFmtId="0" fontId="8" fillId="0" borderId="0"/>
    <xf numFmtId="0" fontId="16" fillId="0" borderId="0"/>
    <xf numFmtId="0" fontId="8" fillId="0" borderId="0"/>
    <xf numFmtId="0" fontId="8" fillId="0" borderId="0"/>
    <xf numFmtId="0" fontId="16" fillId="0" borderId="0"/>
    <xf numFmtId="0" fontId="45" fillId="0" borderId="0"/>
    <xf numFmtId="0" fontId="37" fillId="17" borderId="13" applyNumberFormat="0" applyAlignment="0" applyProtection="0"/>
    <xf numFmtId="9" fontId="8" fillId="0" borderId="0" applyFont="0" applyFill="0" applyBorder="0" applyAlignment="0" applyProtection="0"/>
    <xf numFmtId="9" fontId="8" fillId="0" borderId="0" applyNumberFormat="0" applyFont="0" applyFill="0" applyBorder="0" applyAlignment="0" applyProtection="0"/>
    <xf numFmtId="9" fontId="8" fillId="0" borderId="0" applyNumberFormat="0" applyFont="0" applyFill="0" applyBorder="0" applyAlignment="0" applyProtection="0"/>
    <xf numFmtId="0" fontId="4" fillId="19" borderId="3"/>
    <xf numFmtId="0" fontId="21" fillId="19" borderId="0">
      <alignment horizontal="right"/>
    </xf>
    <xf numFmtId="0" fontId="38" fillId="24" borderId="0">
      <alignment horizontal="center"/>
    </xf>
    <xf numFmtId="0" fontId="39" fillId="20" borderId="0"/>
    <xf numFmtId="0" fontId="40" fillId="22" borderId="14">
      <alignment horizontal="left" vertical="top" wrapText="1"/>
    </xf>
    <xf numFmtId="0" fontId="40" fillId="22" borderId="15">
      <alignment horizontal="left" vertical="top"/>
    </xf>
    <xf numFmtId="37" fontId="41" fillId="0" borderId="0"/>
    <xf numFmtId="0" fontId="20" fillId="19" borderId="0">
      <alignment horizontal="center"/>
    </xf>
    <xf numFmtId="0" fontId="14" fillId="0" borderId="0" applyNumberFormat="0" applyFill="0" applyBorder="0" applyAlignment="0" applyProtection="0"/>
    <xf numFmtId="0" fontId="11" fillId="19" borderId="0"/>
    <xf numFmtId="0" fontId="42" fillId="0" borderId="0" applyNumberFormat="0" applyFill="0" applyBorder="0" applyAlignment="0" applyProtection="0"/>
  </cellStyleXfs>
  <cellXfs count="63">
    <xf numFmtId="0" fontId="0" fillId="0" borderId="0" xfId="0"/>
    <xf numFmtId="0" fontId="2" fillId="0" borderId="0" xfId="0" applyFont="1"/>
    <xf numFmtId="0" fontId="6" fillId="0" borderId="0" xfId="0" applyFont="1" applyAlignment="1">
      <alignment vertical="top"/>
    </xf>
    <xf numFmtId="0" fontId="4" fillId="0" borderId="0" xfId="0" applyFont="1"/>
    <xf numFmtId="0" fontId="7" fillId="0" borderId="0" xfId="0" applyFont="1"/>
    <xf numFmtId="0" fontId="11" fillId="0" borderId="0" xfId="0" applyFont="1"/>
    <xf numFmtId="165" fontId="4" fillId="0" borderId="16" xfId="0" applyNumberFormat="1" applyFont="1" applyFill="1" applyBorder="1" applyAlignment="1">
      <alignment horizontal="right"/>
    </xf>
    <xf numFmtId="0" fontId="12" fillId="0" borderId="0" xfId="0" applyFont="1" applyFill="1" applyBorder="1" applyAlignment="1">
      <alignment horizontal="left" wrapText="1"/>
    </xf>
    <xf numFmtId="0" fontId="48" fillId="0" borderId="0" xfId="0" applyFont="1" applyAlignment="1">
      <alignment horizontal="left" vertical="center" wrapText="1"/>
    </xf>
    <xf numFmtId="165" fontId="49" fillId="0" borderId="16" xfId="0" applyNumberFormat="1" applyFont="1" applyFill="1" applyBorder="1" applyAlignment="1">
      <alignment horizontal="right"/>
    </xf>
    <xf numFmtId="3" fontId="49" fillId="0" borderId="0" xfId="0" applyNumberFormat="1" applyFont="1" applyAlignment="1">
      <alignment horizontal="right"/>
    </xf>
    <xf numFmtId="0" fontId="3" fillId="25" borderId="17" xfId="0" applyFont="1" applyFill="1" applyBorder="1"/>
    <xf numFmtId="0" fontId="49" fillId="0" borderId="0" xfId="0" applyFont="1" applyFill="1" applyBorder="1" applyAlignment="1">
      <alignment horizontal="left" wrapText="1"/>
    </xf>
    <xf numFmtId="165" fontId="50" fillId="26" borderId="17" xfId="0" applyNumberFormat="1" applyFont="1" applyFill="1" applyBorder="1" applyAlignment="1">
      <alignment horizontal="right"/>
    </xf>
    <xf numFmtId="165" fontId="49" fillId="0" borderId="0" xfId="0" applyNumberFormat="1" applyFont="1" applyFill="1" applyBorder="1" applyAlignment="1">
      <alignment horizontal="right"/>
    </xf>
    <xf numFmtId="165" fontId="4" fillId="0" borderId="0" xfId="0" applyNumberFormat="1" applyFont="1" applyFill="1" applyBorder="1" applyAlignment="1">
      <alignment horizontal="right"/>
    </xf>
    <xf numFmtId="0" fontId="50" fillId="26" borderId="0" xfId="0" applyFont="1" applyFill="1" applyBorder="1"/>
    <xf numFmtId="3" fontId="49" fillId="0" borderId="16" xfId="0" applyNumberFormat="1" applyFont="1" applyBorder="1" applyAlignment="1">
      <alignment horizontal="right"/>
    </xf>
    <xf numFmtId="3" fontId="4" fillId="0" borderId="16" xfId="0" applyNumberFormat="1" applyFont="1" applyBorder="1" applyAlignment="1">
      <alignment horizontal="right"/>
    </xf>
    <xf numFmtId="0" fontId="12" fillId="0" borderId="18" xfId="0" applyFont="1" applyFill="1" applyBorder="1" applyAlignment="1">
      <alignment horizontal="left" wrapText="1"/>
    </xf>
    <xf numFmtId="165" fontId="49" fillId="0" borderId="19" xfId="0" applyNumberFormat="1" applyFont="1" applyFill="1" applyBorder="1" applyAlignment="1">
      <alignment horizontal="right"/>
    </xf>
    <xf numFmtId="0" fontId="4" fillId="0" borderId="0" xfId="0" applyFont="1" applyAlignment="1">
      <alignment horizontal="right"/>
    </xf>
    <xf numFmtId="165" fontId="5" fillId="25" borderId="20" xfId="0" applyNumberFormat="1" applyFont="1" applyFill="1" applyBorder="1" applyAlignment="1"/>
    <xf numFmtId="3" fontId="50" fillId="25" borderId="16" xfId="0" applyNumberFormat="1" applyFont="1" applyFill="1" applyBorder="1" applyAlignment="1">
      <alignment horizontal="right"/>
    </xf>
    <xf numFmtId="165" fontId="50" fillId="25" borderId="16" xfId="0" applyNumberFormat="1" applyFont="1" applyFill="1" applyBorder="1" applyAlignment="1">
      <alignment horizontal="right"/>
    </xf>
    <xf numFmtId="165" fontId="49" fillId="0" borderId="16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 wrapText="1"/>
    </xf>
    <xf numFmtId="3" fontId="4" fillId="0" borderId="0" xfId="0" applyNumberFormat="1" applyFont="1" applyAlignment="1">
      <alignment horizontal="right"/>
    </xf>
    <xf numFmtId="3" fontId="5" fillId="25" borderId="20" xfId="0" applyNumberFormat="1" applyFont="1" applyFill="1" applyBorder="1" applyAlignment="1"/>
    <xf numFmtId="3" fontId="49" fillId="0" borderId="18" xfId="0" applyNumberFormat="1" applyFont="1" applyBorder="1" applyAlignment="1">
      <alignment horizontal="right"/>
    </xf>
    <xf numFmtId="0" fontId="9" fillId="0" borderId="0" xfId="50" applyAlignment="1" applyProtection="1"/>
    <xf numFmtId="0" fontId="4" fillId="0" borderId="0" xfId="0" applyFont="1" applyAlignment="1">
      <alignment horizontal="left" wrapText="1"/>
    </xf>
    <xf numFmtId="0" fontId="8" fillId="0" borderId="0" xfId="0" applyFont="1"/>
    <xf numFmtId="0" fontId="6" fillId="0" borderId="0" xfId="0" applyFont="1"/>
    <xf numFmtId="165" fontId="3" fillId="25" borderId="21" xfId="0" applyNumberFormat="1" applyFont="1" applyFill="1" applyBorder="1" applyAlignment="1">
      <alignment horizontal="right" wrapText="1"/>
    </xf>
    <xf numFmtId="166" fontId="5" fillId="25" borderId="20" xfId="0" applyNumberFormat="1" applyFont="1" applyFill="1" applyBorder="1" applyAlignment="1"/>
    <xf numFmtId="166" fontId="49" fillId="0" borderId="16" xfId="0" applyNumberFormat="1" applyFont="1" applyFill="1" applyBorder="1" applyAlignment="1">
      <alignment horizontal="right"/>
    </xf>
    <xf numFmtId="166" fontId="4" fillId="0" borderId="16" xfId="0" applyNumberFormat="1" applyFont="1" applyFill="1" applyBorder="1" applyAlignment="1">
      <alignment horizontal="right"/>
    </xf>
    <xf numFmtId="167" fontId="49" fillId="0" borderId="16" xfId="55" applyNumberFormat="1" applyFont="1" applyFill="1" applyBorder="1" applyAlignment="1">
      <alignment horizontal="right"/>
    </xf>
    <xf numFmtId="0" fontId="51" fillId="0" borderId="0" xfId="0" applyFont="1" applyAlignment="1">
      <alignment horizontal="right" vertical="top"/>
    </xf>
    <xf numFmtId="0" fontId="11" fillId="0" borderId="0" xfId="0" applyFont="1" applyAlignment="1">
      <alignment vertical="center"/>
    </xf>
    <xf numFmtId="0" fontId="52" fillId="0" borderId="0" xfId="0" applyFont="1"/>
    <xf numFmtId="0" fontId="51" fillId="0" borderId="0" xfId="0" applyFont="1"/>
    <xf numFmtId="0" fontId="3" fillId="25" borderId="16" xfId="0" applyFont="1" applyFill="1" applyBorder="1" applyAlignment="1">
      <alignment horizontal="right" vertical="top" wrapText="1"/>
    </xf>
    <xf numFmtId="0" fontId="3" fillId="25" borderId="17" xfId="0" applyFont="1" applyFill="1" applyBorder="1" applyAlignment="1">
      <alignment horizontal="right" vertical="top" wrapText="1"/>
    </xf>
    <xf numFmtId="0" fontId="3" fillId="25" borderId="20" xfId="0" applyFont="1" applyFill="1" applyBorder="1" applyAlignment="1"/>
    <xf numFmtId="0" fontId="6" fillId="0" borderId="0" xfId="0" applyFont="1" applyAlignment="1">
      <alignment vertical="top"/>
    </xf>
    <xf numFmtId="0" fontId="48" fillId="0" borderId="0" xfId="0" applyFont="1" applyFill="1" applyAlignment="1">
      <alignment horizontal="left" vertical="center" wrapText="1"/>
    </xf>
    <xf numFmtId="0" fontId="53" fillId="0" borderId="0" xfId="0" applyFont="1" applyAlignment="1">
      <alignment horizontal="left"/>
    </xf>
    <xf numFmtId="0" fontId="54" fillId="0" borderId="0" xfId="0" applyFont="1" applyAlignment="1">
      <alignment horizontal="left"/>
    </xf>
    <xf numFmtId="0" fontId="7" fillId="0" borderId="0" xfId="0" applyFont="1" applyFill="1" applyAlignment="1">
      <alignment horizontal="left"/>
    </xf>
    <xf numFmtId="0" fontId="4" fillId="0" borderId="0" xfId="0" applyFont="1" applyAlignment="1">
      <alignment horizontal="left" wrapText="1"/>
    </xf>
    <xf numFmtId="0" fontId="0" fillId="0" borderId="0" xfId="0" applyAlignment="1"/>
    <xf numFmtId="0" fontId="3" fillId="25" borderId="16" xfId="0" applyFont="1" applyFill="1" applyBorder="1" applyAlignment="1">
      <alignment horizontal="right" vertical="top"/>
    </xf>
    <xf numFmtId="0" fontId="48" fillId="0" borderId="0" xfId="0" applyFont="1" applyAlignment="1">
      <alignment horizontal="left" vertical="center" wrapText="1"/>
    </xf>
    <xf numFmtId="0" fontId="4" fillId="0" borderId="0" xfId="0" applyFont="1" applyAlignment="1"/>
    <xf numFmtId="0" fontId="3" fillId="25" borderId="22" xfId="0" applyFont="1" applyFill="1" applyBorder="1" applyAlignment="1">
      <alignment horizontal="center" vertical="top"/>
    </xf>
    <xf numFmtId="0" fontId="3" fillId="25" borderId="23" xfId="0" applyFont="1" applyFill="1" applyBorder="1" applyAlignment="1">
      <alignment horizontal="center" vertical="top"/>
    </xf>
    <xf numFmtId="0" fontId="3" fillId="25" borderId="16" xfId="0" applyFont="1" applyFill="1" applyBorder="1" applyAlignment="1">
      <alignment horizontal="right" vertical="top" wrapText="1"/>
    </xf>
    <xf numFmtId="0" fontId="7" fillId="0" borderId="0" xfId="0" applyFont="1" applyAlignment="1">
      <alignment horizontal="left"/>
    </xf>
    <xf numFmtId="0" fontId="3" fillId="25" borderId="24" xfId="0" applyFont="1" applyFill="1" applyBorder="1" applyAlignment="1">
      <alignment horizontal="center" vertical="top"/>
    </xf>
    <xf numFmtId="0" fontId="3" fillId="25" borderId="17" xfId="0" applyFont="1" applyFill="1" applyBorder="1" applyAlignment="1">
      <alignment horizontal="center"/>
    </xf>
    <xf numFmtId="0" fontId="4" fillId="0" borderId="0" xfId="0" applyFont="1" applyAlignment="1">
      <alignment horizontal="left"/>
    </xf>
  </cellXfs>
  <cellStyles count="80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Bad" xfId="19"/>
    <cellStyle name="bin" xfId="20"/>
    <cellStyle name="Calculation" xfId="21"/>
    <cellStyle name="cell" xfId="22"/>
    <cellStyle name="Check Cell" xfId="23"/>
    <cellStyle name="Col&amp;RowHeadings" xfId="24"/>
    <cellStyle name="ColCodes" xfId="25"/>
    <cellStyle name="ColTitles" xfId="26"/>
    <cellStyle name="column" xfId="27"/>
    <cellStyle name="Comma [0]_B3.1a" xfId="28"/>
    <cellStyle name="Comma 2" xfId="29"/>
    <cellStyle name="Comma_B3.1a" xfId="30"/>
    <cellStyle name="Currency [0]_B3.1a" xfId="31"/>
    <cellStyle name="Currency_B3.1a" xfId="32"/>
    <cellStyle name="DataEntryCells" xfId="33"/>
    <cellStyle name="Explanatory Text" xfId="34"/>
    <cellStyle name="formula" xfId="35"/>
    <cellStyle name="gap" xfId="36"/>
    <cellStyle name="Good" xfId="37"/>
    <cellStyle name="GreyBackground" xfId="38"/>
    <cellStyle name="Heading 1" xfId="39"/>
    <cellStyle name="Heading 2" xfId="40"/>
    <cellStyle name="Heading 3" xfId="41"/>
    <cellStyle name="Heading 4" xfId="42"/>
    <cellStyle name="Hyperlink 2" xfId="43"/>
    <cellStyle name="Input" xfId="44"/>
    <cellStyle name="ISC" xfId="45"/>
    <cellStyle name="level1a" xfId="46"/>
    <cellStyle name="level2" xfId="47"/>
    <cellStyle name="level2a" xfId="48"/>
    <cellStyle name="level3" xfId="49"/>
    <cellStyle name="Lien hypertexte 2" xfId="50"/>
    <cellStyle name="Lien hypertexte 3" xfId="51"/>
    <cellStyle name="Lien hypertexte 4" xfId="52"/>
    <cellStyle name="Linked Cell" xfId="53"/>
    <cellStyle name="Migliaia (0)_conti99" xfId="54"/>
    <cellStyle name="Milliers" xfId="55" builtinId="3"/>
    <cellStyle name="Neutral" xfId="56"/>
    <cellStyle name="Normaali_Y8_Fin02" xfId="57"/>
    <cellStyle name="Normal" xfId="0" builtinId="0"/>
    <cellStyle name="Normal 2" xfId="58"/>
    <cellStyle name="Normal 2 2" xfId="59"/>
    <cellStyle name="Normal 2 3" xfId="60"/>
    <cellStyle name="Normal 2_TC_A1" xfId="61"/>
    <cellStyle name="Normal 3" xfId="62"/>
    <cellStyle name="Normal 3 2" xfId="63"/>
    <cellStyle name="Normal 4" xfId="64"/>
    <cellStyle name="Output" xfId="65"/>
    <cellStyle name="Percent 2" xfId="66"/>
    <cellStyle name="Percent_1 SubOverv.USd" xfId="67"/>
    <cellStyle name="Prozent_SubCatperStud" xfId="68"/>
    <cellStyle name="row" xfId="69"/>
    <cellStyle name="RowCodes" xfId="70"/>
    <cellStyle name="Row-Col Headings" xfId="71"/>
    <cellStyle name="RowTitles_CENTRAL_GOVT" xfId="72"/>
    <cellStyle name="RowTitles-Col2" xfId="73"/>
    <cellStyle name="RowTitles-Detail" xfId="74"/>
    <cellStyle name="Standard_Info" xfId="75"/>
    <cellStyle name="temp" xfId="76"/>
    <cellStyle name="Title" xfId="77"/>
    <cellStyle name="title1" xfId="78"/>
    <cellStyle name="Warning Text" xfId="7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397298652275205E-2"/>
          <c:y val="9.2817310879618309E-2"/>
          <c:w val="0.90263068801793023"/>
          <c:h val="0.77327773739636074"/>
        </c:manualLayout>
      </c:layout>
      <c:lineChart>
        <c:grouping val="standard"/>
        <c:varyColors val="0"/>
        <c:ser>
          <c:idx val="0"/>
          <c:order val="0"/>
          <c:tx>
            <c:strRef>
              <c:f>'9.08 Graphique 1'!$A$6</c:f>
              <c:strCache>
                <c:ptCount val="1"/>
                <c:pt idx="0">
                  <c:v>Préparations au DUT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8"/>
              <c:layout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D736-43E0-AC39-1D63DD0DCD8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'9.08 Graphique 1'!$B$5:$J$5</c:f>
              <c:strCache>
                <c:ptCount val="9"/>
                <c:pt idx="0">
                  <c:v>2012-2013</c:v>
                </c:pt>
                <c:pt idx="1">
                  <c:v>2013-2014</c:v>
                </c:pt>
                <c:pt idx="2">
                  <c:v>2014-2015</c:v>
                </c:pt>
                <c:pt idx="3">
                  <c:v>2015-2016</c:v>
                </c:pt>
                <c:pt idx="4">
                  <c:v>2016-2017</c:v>
                </c:pt>
                <c:pt idx="5">
                  <c:v>2017-2018</c:v>
                </c:pt>
                <c:pt idx="6">
                  <c:v>2018-2019</c:v>
                </c:pt>
                <c:pt idx="7">
                  <c:v>2019-2020</c:v>
                </c:pt>
                <c:pt idx="8">
                  <c:v>2020-2021</c:v>
                </c:pt>
              </c:strCache>
            </c:strRef>
          </c:cat>
          <c:val>
            <c:numRef>
              <c:f>'9.08 Graphique 1'!$B$6:$J$6</c:f>
              <c:numCache>
                <c:formatCode>_-* #\ ##0\ _€_-;\-* #\ ##0\ _€_-;_-* "-"??\ _€_-;_-@_-</c:formatCode>
                <c:ptCount val="9"/>
                <c:pt idx="0">
                  <c:v>45.446619417257303</c:v>
                </c:pt>
                <c:pt idx="1">
                  <c:v>45.051426443896297</c:v>
                </c:pt>
                <c:pt idx="2">
                  <c:v>44.534532866848103</c:v>
                </c:pt>
                <c:pt idx="3">
                  <c:v>44.587743732590503</c:v>
                </c:pt>
                <c:pt idx="4">
                  <c:v>43.917521949953198</c:v>
                </c:pt>
                <c:pt idx="5">
                  <c:v>44.4</c:v>
                </c:pt>
                <c:pt idx="6">
                  <c:v>44.8</c:v>
                </c:pt>
                <c:pt idx="7">
                  <c:v>43.771999042459797</c:v>
                </c:pt>
                <c:pt idx="8">
                  <c:v>45.187662917661598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736-43E0-AC39-1D63DD0DCD81}"/>
            </c:ext>
          </c:extLst>
        </c:ser>
        <c:ser>
          <c:idx val="1"/>
          <c:order val="1"/>
          <c:tx>
            <c:strRef>
              <c:f>'9.08 Graphique 1'!$A$7</c:f>
              <c:strCache>
                <c:ptCount val="1"/>
                <c:pt idx="0">
                  <c:v>Formations d'ingénieurs</c:v>
                </c:pt>
              </c:strCache>
            </c:strRef>
          </c:tx>
          <c:spPr>
            <a:ln w="28575" cap="rnd">
              <a:solidFill>
                <a:schemeClr val="accent1">
                  <a:lumMod val="40000"/>
                  <a:lumOff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8"/>
              <c:layout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D736-43E0-AC39-1D63DD0DCD8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'9.08 Graphique 1'!$B$5:$J$5</c:f>
              <c:strCache>
                <c:ptCount val="9"/>
                <c:pt idx="0">
                  <c:v>2012-2013</c:v>
                </c:pt>
                <c:pt idx="1">
                  <c:v>2013-2014</c:v>
                </c:pt>
                <c:pt idx="2">
                  <c:v>2014-2015</c:v>
                </c:pt>
                <c:pt idx="3">
                  <c:v>2015-2016</c:v>
                </c:pt>
                <c:pt idx="4">
                  <c:v>2016-2017</c:v>
                </c:pt>
                <c:pt idx="5">
                  <c:v>2017-2018</c:v>
                </c:pt>
                <c:pt idx="6">
                  <c:v>2018-2019</c:v>
                </c:pt>
                <c:pt idx="7">
                  <c:v>2019-2020</c:v>
                </c:pt>
                <c:pt idx="8">
                  <c:v>2020-2021</c:v>
                </c:pt>
              </c:strCache>
            </c:strRef>
          </c:cat>
          <c:val>
            <c:numRef>
              <c:f>'9.08 Graphique 1'!$B$7:$J$7</c:f>
              <c:numCache>
                <c:formatCode>_-* #\ ##0\ _€_-;\-* #\ ##0\ _€_-;_-* "-"??\ _€_-;_-@_-</c:formatCode>
                <c:ptCount val="9"/>
                <c:pt idx="0">
                  <c:v>38.954847153407499</c:v>
                </c:pt>
                <c:pt idx="1">
                  <c:v>37.885034045115603</c:v>
                </c:pt>
                <c:pt idx="2">
                  <c:v>38.0320817277534</c:v>
                </c:pt>
                <c:pt idx="3">
                  <c:v>37.199898913318201</c:v>
                </c:pt>
                <c:pt idx="4">
                  <c:v>35.833097252013403</c:v>
                </c:pt>
                <c:pt idx="5">
                  <c:v>35.9</c:v>
                </c:pt>
                <c:pt idx="6">
                  <c:v>35.5</c:v>
                </c:pt>
                <c:pt idx="7">
                  <c:v>34.374879301687798</c:v>
                </c:pt>
                <c:pt idx="8">
                  <c:v>33.967545638945197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736-43E0-AC39-1D63DD0DCD81}"/>
            </c:ext>
          </c:extLst>
        </c:ser>
        <c:ser>
          <c:idx val="2"/>
          <c:order val="2"/>
          <c:tx>
            <c:strRef>
              <c:f>'9.08 Graphique 1'!$A$8</c:f>
              <c:strCache>
                <c:ptCount val="1"/>
                <c:pt idx="0">
                  <c:v>Formations LMD disciplines générales (3) </c:v>
                </c:pt>
              </c:strCache>
            </c:strRef>
          </c:tx>
          <c:spPr>
            <a:ln w="28575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dLbls>
            <c:dLbl>
              <c:idx val="8"/>
              <c:layout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D736-43E0-AC39-1D63DD0DCD8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'9.08 Graphique 1'!$B$5:$J$5</c:f>
              <c:strCache>
                <c:ptCount val="9"/>
                <c:pt idx="0">
                  <c:v>2012-2013</c:v>
                </c:pt>
                <c:pt idx="1">
                  <c:v>2013-2014</c:v>
                </c:pt>
                <c:pt idx="2">
                  <c:v>2014-2015</c:v>
                </c:pt>
                <c:pt idx="3">
                  <c:v>2015-2016</c:v>
                </c:pt>
                <c:pt idx="4">
                  <c:v>2016-2017</c:v>
                </c:pt>
                <c:pt idx="5">
                  <c:v>2017-2018</c:v>
                </c:pt>
                <c:pt idx="6">
                  <c:v>2018-2019</c:v>
                </c:pt>
                <c:pt idx="7">
                  <c:v>2019-2020</c:v>
                </c:pt>
                <c:pt idx="8">
                  <c:v>2020-2021</c:v>
                </c:pt>
              </c:strCache>
            </c:strRef>
          </c:cat>
          <c:val>
            <c:numRef>
              <c:f>'9.08 Graphique 1'!$B$8:$J$8</c:f>
              <c:numCache>
                <c:formatCode>_-* #\ ##0\ _€_-;\-* #\ ##0\ _€_-;_-* "-"??\ _€_-;_-@_-</c:formatCode>
                <c:ptCount val="9"/>
                <c:pt idx="0">
                  <c:v>39.755188595592003</c:v>
                </c:pt>
                <c:pt idx="1">
                  <c:v>39.7180995861615</c:v>
                </c:pt>
                <c:pt idx="2">
                  <c:v>40.375667904709204</c:v>
                </c:pt>
                <c:pt idx="3">
                  <c:v>40.978720748535999</c:v>
                </c:pt>
                <c:pt idx="4">
                  <c:v>41.146142846530999</c:v>
                </c:pt>
                <c:pt idx="5">
                  <c:v>41</c:v>
                </c:pt>
                <c:pt idx="6">
                  <c:v>41.2</c:v>
                </c:pt>
                <c:pt idx="7">
                  <c:v>40.310037261597202</c:v>
                </c:pt>
                <c:pt idx="8">
                  <c:v>42.474996502266102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736-43E0-AC39-1D63DD0DCD81}"/>
            </c:ext>
          </c:extLst>
        </c:ser>
        <c:ser>
          <c:idx val="3"/>
          <c:order val="3"/>
          <c:tx>
            <c:strRef>
              <c:f>'9.08 Graphique 1'!$A$9</c:f>
              <c:strCache>
                <c:ptCount val="1"/>
                <c:pt idx="0">
                  <c:v>Disciplines de santé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Lbls>
            <c:dLbl>
              <c:idx val="8"/>
              <c:layout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D736-43E0-AC39-1D63DD0DCD8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'9.08 Graphique 1'!$B$5:$J$5</c:f>
              <c:strCache>
                <c:ptCount val="9"/>
                <c:pt idx="0">
                  <c:v>2012-2013</c:v>
                </c:pt>
                <c:pt idx="1">
                  <c:v>2013-2014</c:v>
                </c:pt>
                <c:pt idx="2">
                  <c:v>2014-2015</c:v>
                </c:pt>
                <c:pt idx="3">
                  <c:v>2015-2016</c:v>
                </c:pt>
                <c:pt idx="4">
                  <c:v>2016-2017</c:v>
                </c:pt>
                <c:pt idx="5">
                  <c:v>2017-2018</c:v>
                </c:pt>
                <c:pt idx="6">
                  <c:v>2018-2019</c:v>
                </c:pt>
                <c:pt idx="7">
                  <c:v>2019-2020</c:v>
                </c:pt>
                <c:pt idx="8">
                  <c:v>2020-2021</c:v>
                </c:pt>
              </c:strCache>
            </c:strRef>
          </c:cat>
          <c:val>
            <c:numRef>
              <c:f>'9.08 Graphique 1'!$B$9:$J$9</c:f>
              <c:numCache>
                <c:formatCode>_-* #\ ##0\ _€_-;\-* #\ ##0\ _€_-;_-* "-"??\ _€_-;_-@_-</c:formatCode>
                <c:ptCount val="9"/>
                <c:pt idx="0">
                  <c:v>31.568895595586199</c:v>
                </c:pt>
                <c:pt idx="1">
                  <c:v>31.790952282586201</c:v>
                </c:pt>
                <c:pt idx="2">
                  <c:v>31.7983275271948</c:v>
                </c:pt>
                <c:pt idx="3">
                  <c:v>31.525371995421601</c:v>
                </c:pt>
                <c:pt idx="4">
                  <c:v>31.7067080322349</c:v>
                </c:pt>
                <c:pt idx="5">
                  <c:v>29.1</c:v>
                </c:pt>
                <c:pt idx="6">
                  <c:v>31.2</c:v>
                </c:pt>
                <c:pt idx="7">
                  <c:v>29.6891526215299</c:v>
                </c:pt>
                <c:pt idx="8">
                  <c:v>29.656214881527099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D736-43E0-AC39-1D63DD0DCD81}"/>
            </c:ext>
          </c:extLst>
        </c:ser>
        <c:ser>
          <c:idx val="4"/>
          <c:order val="4"/>
          <c:marker>
            <c:symbol val="none"/>
          </c:marker>
          <c:cat>
            <c:strRef>
              <c:f>'9.08 Graphique 1'!$B$5:$J$5</c:f>
              <c:strCache>
                <c:ptCount val="9"/>
                <c:pt idx="0">
                  <c:v>2012-2013</c:v>
                </c:pt>
                <c:pt idx="1">
                  <c:v>2013-2014</c:v>
                </c:pt>
                <c:pt idx="2">
                  <c:v>2014-2015</c:v>
                </c:pt>
                <c:pt idx="3">
                  <c:v>2015-2016</c:v>
                </c:pt>
                <c:pt idx="4">
                  <c:v>2016-2017</c:v>
                </c:pt>
                <c:pt idx="5">
                  <c:v>2017-2018</c:v>
                </c:pt>
                <c:pt idx="6">
                  <c:v>2018-2019</c:v>
                </c:pt>
                <c:pt idx="7">
                  <c:v>2019-2020</c:v>
                </c:pt>
                <c:pt idx="8">
                  <c:v>2020-2021</c:v>
                </c:pt>
              </c:strCache>
            </c:strRef>
          </c:cat>
          <c:val>
            <c:numRef>
              <c:f>'9.08 Graphique 1'!$A$10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45-41C7-99F3-AE97333A38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1953392"/>
        <c:axId val="1"/>
      </c:lineChart>
      <c:catAx>
        <c:axId val="541953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1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 ##0\ _€_-;\-* #\ ##0\ _€_-;_-* &quot;-&quot;??\ _€_-;_-@_-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5419533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13</xdr:row>
      <xdr:rowOff>66675</xdr:rowOff>
    </xdr:from>
    <xdr:to>
      <xdr:col>9</xdr:col>
      <xdr:colOff>171449</xdr:colOff>
      <xdr:row>43</xdr:row>
      <xdr:rowOff>142875</xdr:rowOff>
    </xdr:to>
    <xdr:graphicFrame macro="">
      <xdr:nvGraphicFramePr>
        <xdr:cNvPr id="1079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0.6295</cdr:x>
      <cdr:y>0.15922</cdr:y>
    </cdr:from>
    <cdr:to>
      <cdr:x>0.68285</cdr:x>
      <cdr:y>0.21118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5336457" y="732515"/>
          <a:ext cx="452262" cy="2390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100"/>
            <a:t>DUT</a:t>
          </a:r>
        </a:p>
      </cdr:txBody>
    </cdr:sp>
  </cdr:relSizeAnchor>
  <cdr:relSizeAnchor xmlns:cdr="http://schemas.openxmlformats.org/drawingml/2006/chartDrawing">
    <cdr:from>
      <cdr:x>0.62145</cdr:x>
      <cdr:y>0.24323</cdr:y>
    </cdr:from>
    <cdr:to>
      <cdr:x>0.68448</cdr:x>
      <cdr:y>0.294</cdr:y>
    </cdr:to>
    <cdr:sp macro="" textlink="">
      <cdr:nvSpPr>
        <cdr:cNvPr id="3" name="ZoneTexte 1"/>
        <cdr:cNvSpPr txBox="1"/>
      </cdr:nvSpPr>
      <cdr:spPr>
        <a:xfrm xmlns:a="http://schemas.openxmlformats.org/drawingml/2006/main">
          <a:off x="5268172" y="1119010"/>
          <a:ext cx="534321" cy="2335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100"/>
            <a:t>LMD</a:t>
          </a:r>
        </a:p>
      </cdr:txBody>
    </cdr:sp>
  </cdr:relSizeAnchor>
  <cdr:relSizeAnchor xmlns:cdr="http://schemas.openxmlformats.org/drawingml/2006/chartDrawing">
    <cdr:from>
      <cdr:x>0.56059</cdr:x>
      <cdr:y>0.34933</cdr:y>
    </cdr:from>
    <cdr:to>
      <cdr:x>0.82346</cdr:x>
      <cdr:y>0.44015</cdr:y>
    </cdr:to>
    <cdr:sp macro="" textlink="">
      <cdr:nvSpPr>
        <cdr:cNvPr id="4" name="ZoneTexte 1"/>
        <cdr:cNvSpPr txBox="1"/>
      </cdr:nvSpPr>
      <cdr:spPr>
        <a:xfrm xmlns:a="http://schemas.openxmlformats.org/drawingml/2006/main">
          <a:off x="4778960" y="1723577"/>
          <a:ext cx="2240966" cy="4481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100"/>
            <a:t>Formations d'ingénieurs universitaires</a:t>
          </a:r>
        </a:p>
      </cdr:txBody>
    </cdr:sp>
  </cdr:relSizeAnchor>
  <cdr:relSizeAnchor xmlns:cdr="http://schemas.openxmlformats.org/drawingml/2006/chartDrawing">
    <cdr:from>
      <cdr:x>0.53178</cdr:x>
      <cdr:y>0.46847</cdr:y>
    </cdr:from>
    <cdr:to>
      <cdr:x>0.71011</cdr:x>
      <cdr:y>0.52795</cdr:y>
    </cdr:to>
    <cdr:sp macro="" textlink="">
      <cdr:nvSpPr>
        <cdr:cNvPr id="5" name="ZoneTexte 1"/>
        <cdr:cNvSpPr txBox="1"/>
      </cdr:nvSpPr>
      <cdr:spPr>
        <a:xfrm xmlns:a="http://schemas.openxmlformats.org/drawingml/2006/main">
          <a:off x="4508045" y="2155243"/>
          <a:ext cx="1511755" cy="2736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100"/>
            <a:t>Disciplines de santé</a:t>
          </a:r>
        </a:p>
      </cdr:txBody>
    </cdr:sp>
  </cdr:relSizeAnchor>
  <cdr:relSizeAnchor xmlns:cdr="http://schemas.openxmlformats.org/drawingml/2006/chartDrawing">
    <cdr:from>
      <cdr:x>0.01135</cdr:x>
      <cdr:y>0.86353</cdr:y>
    </cdr:from>
    <cdr:to>
      <cdr:x>0.92736</cdr:x>
      <cdr:y>0.97539</cdr:y>
    </cdr:to>
    <cdr:sp macro="" textlink="">
      <cdr:nvSpPr>
        <cdr:cNvPr id="6" name="ZoneTexte 5"/>
        <cdr:cNvSpPr txBox="1"/>
      </cdr:nvSpPr>
      <cdr:spPr>
        <a:xfrm xmlns:a="http://schemas.openxmlformats.org/drawingml/2006/main">
          <a:off x="95250" y="3676651"/>
          <a:ext cx="7686675" cy="476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0.00337</cdr:x>
      <cdr:y>0.92338</cdr:y>
    </cdr:from>
    <cdr:to>
      <cdr:x>0.85393</cdr:x>
      <cdr:y>1</cdr:y>
    </cdr:to>
    <cdr:sp macro="" textlink="">
      <cdr:nvSpPr>
        <cdr:cNvPr id="7" name="ZoneTexte 6"/>
        <cdr:cNvSpPr txBox="1"/>
      </cdr:nvSpPr>
      <cdr:spPr>
        <a:xfrm xmlns:a="http://schemas.openxmlformats.org/drawingml/2006/main">
          <a:off x="28664" y="4476750"/>
          <a:ext cx="7234736" cy="3714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fr-FR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0.91298</cdr:x>
      <cdr:y>0.94258</cdr:y>
    </cdr:from>
    <cdr:to>
      <cdr:x>0.96234</cdr:x>
      <cdr:y>0.98828</cdr:y>
    </cdr:to>
    <cdr:sp macro="" textlink="">
      <cdr:nvSpPr>
        <cdr:cNvPr id="9" name="ZoneTexte 1"/>
        <cdr:cNvSpPr txBox="1"/>
      </cdr:nvSpPr>
      <cdr:spPr>
        <a:xfrm xmlns:a="http://schemas.openxmlformats.org/drawingml/2006/main">
          <a:off x="7739560" y="4336410"/>
          <a:ext cx="418448" cy="21025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800">
              <a:latin typeface="Arial" panose="020B0604020202020204" pitchFamily="34" charset="0"/>
              <a:cs typeface="Arial" panose="020B0604020202020204" pitchFamily="34" charset="0"/>
            </a:rPr>
            <a:t>SIES</a:t>
          </a:r>
        </a:p>
      </cdr:txBody>
    </cdr:sp>
  </cdr:relSizeAnchor>
  <cdr:relSizeAnchor xmlns:cdr="http://schemas.openxmlformats.org/drawingml/2006/chartDrawing">
    <cdr:from>
      <cdr:x>0.00478</cdr:x>
      <cdr:y>0.01429</cdr:y>
    </cdr:from>
    <cdr:to>
      <cdr:x>0.05813</cdr:x>
      <cdr:y>0.06625</cdr:y>
    </cdr:to>
    <cdr:sp macro="" textlink="">
      <cdr:nvSpPr>
        <cdr:cNvPr id="10" name="ZoneTexte 9"/>
        <cdr:cNvSpPr txBox="1"/>
      </cdr:nvSpPr>
      <cdr:spPr>
        <a:xfrm xmlns:a="http://schemas.openxmlformats.org/drawingml/2006/main">
          <a:off x="40557" y="65765"/>
          <a:ext cx="452262" cy="2390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100"/>
            <a:t>%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C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/UOE/Ind2001/calcul_B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/UOE/IND98/DATA96/E6C3NAG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/UOE/IND98/DATA96/E6C3N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I/12%20OCDE/EAG/2007/07%20d&#233;finitifs%20EE/Yugo/NWB/POpul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2"/>
      <sheetName val="C4.1"/>
      <sheetName val="C4.2"/>
      <sheetName val="C4.3"/>
      <sheetName val="Feuil1"/>
      <sheetName val="C4.4"/>
      <sheetName val="C4.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6">
          <cell r="A6" t="str">
            <v>Australia</v>
          </cell>
          <cell r="B6" t="str">
            <v>m</v>
          </cell>
          <cell r="C6" t="str">
            <v>m</v>
          </cell>
          <cell r="D6" t="str">
            <v>m</v>
          </cell>
          <cell r="E6">
            <v>1302.73047862469</v>
          </cell>
          <cell r="F6">
            <v>1520.65202079901</v>
          </cell>
          <cell r="G6">
            <v>1011.98799260109</v>
          </cell>
        </row>
        <row r="7">
          <cell r="A7" t="str">
            <v>Austria</v>
          </cell>
          <cell r="B7" t="str">
            <v>m</v>
          </cell>
          <cell r="C7" t="str">
            <v>m</v>
          </cell>
          <cell r="D7" t="str">
            <v>m</v>
          </cell>
          <cell r="E7">
            <v>392.490010885027</v>
          </cell>
          <cell r="F7">
            <v>566.43103135762203</v>
          </cell>
          <cell r="G7">
            <v>188.88582324199601</v>
          </cell>
        </row>
        <row r="8">
          <cell r="A8" t="str">
            <v>Canada</v>
          </cell>
          <cell r="B8">
            <v>418.4</v>
          </cell>
          <cell r="C8">
            <v>633.70000000000005</v>
          </cell>
          <cell r="D8">
            <v>167.8</v>
          </cell>
          <cell r="E8">
            <v>821.52654510246896</v>
          </cell>
          <cell r="F8">
            <v>984.89924496224796</v>
          </cell>
          <cell r="G8">
            <v>631.37985217948005</v>
          </cell>
        </row>
        <row r="9">
          <cell r="A9" t="str">
            <v>Czech Republic</v>
          </cell>
          <cell r="B9">
            <v>126.80462334708101</v>
          </cell>
          <cell r="C9">
            <v>158.01542280823401</v>
          </cell>
          <cell r="D9">
            <v>81.813518992041196</v>
          </cell>
          <cell r="E9">
            <v>543.70093888868905</v>
          </cell>
          <cell r="F9">
            <v>689.36099614444799</v>
          </cell>
          <cell r="G9">
            <v>333.72852711142002</v>
          </cell>
        </row>
        <row r="10">
          <cell r="A10" t="str">
            <v>Denmark</v>
          </cell>
          <cell r="B10">
            <v>458.78969994027301</v>
          </cell>
          <cell r="C10">
            <v>634.13192162225903</v>
          </cell>
          <cell r="D10">
            <v>259.33696102366599</v>
          </cell>
          <cell r="E10" t="str">
            <v>m</v>
          </cell>
          <cell r="F10" t="str">
            <v>m</v>
          </cell>
          <cell r="G10" t="str">
            <v>m</v>
          </cell>
        </row>
        <row r="11">
          <cell r="A11" t="str">
            <v>Finland</v>
          </cell>
          <cell r="B11">
            <v>422.45614035087698</v>
          </cell>
          <cell r="C11">
            <v>630.35143769968101</v>
          </cell>
          <cell r="D11">
            <v>169.26070038910501</v>
          </cell>
          <cell r="E11">
            <v>1362.98245614035</v>
          </cell>
          <cell r="F11">
            <v>1839.9361022364201</v>
          </cell>
          <cell r="G11">
            <v>782.10116731517496</v>
          </cell>
        </row>
        <row r="12">
          <cell r="A12" t="str">
            <v>France</v>
          </cell>
          <cell r="B12">
            <v>628.20000000000005</v>
          </cell>
          <cell r="C12">
            <v>942.9</v>
          </cell>
          <cell r="D12">
            <v>254.7</v>
          </cell>
          <cell r="E12">
            <v>1434.3934594048701</v>
          </cell>
          <cell r="F12">
            <v>1672.4449996176099</v>
          </cell>
          <cell r="G12">
            <v>1151.9358741681799</v>
          </cell>
        </row>
        <row r="13">
          <cell r="A13" t="str">
            <v>Germany</v>
          </cell>
          <cell r="B13">
            <v>141.24769931221499</v>
          </cell>
          <cell r="C13">
            <v>231.041595049845</v>
          </cell>
          <cell r="D13">
            <v>25.2830188679245</v>
          </cell>
          <cell r="E13">
            <v>693.49995156446801</v>
          </cell>
          <cell r="F13">
            <v>940.90752836026104</v>
          </cell>
          <cell r="G13">
            <v>373.98446170921198</v>
          </cell>
        </row>
        <row r="14">
          <cell r="A14" t="str">
            <v>Hungary</v>
          </cell>
          <cell r="B14" t="str">
            <v>n</v>
          </cell>
          <cell r="C14" t="str">
            <v>n</v>
          </cell>
          <cell r="D14" t="str">
            <v>n</v>
          </cell>
          <cell r="E14">
            <v>775.174524242134</v>
          </cell>
          <cell r="F14">
            <v>976.67731629392995</v>
          </cell>
          <cell r="G14">
            <v>474.62473195139398</v>
          </cell>
        </row>
        <row r="15">
          <cell r="A15" t="str">
            <v>Iceland</v>
          </cell>
          <cell r="B15">
            <v>204.290091930541</v>
          </cell>
          <cell r="C15">
            <v>311.97891452853497</v>
          </cell>
          <cell r="D15">
            <v>76.559908128110294</v>
          </cell>
          <cell r="E15">
            <v>545.74638844301796</v>
          </cell>
          <cell r="F15">
            <v>580.92625463934201</v>
          </cell>
          <cell r="G15">
            <v>504.01939517672599</v>
          </cell>
        </row>
        <row r="16">
          <cell r="A16" t="str">
            <v>Ireland</v>
          </cell>
          <cell r="B16">
            <v>1448.3718937446399</v>
          </cell>
          <cell r="C16">
            <v>1827.6397515527899</v>
          </cell>
          <cell r="D16">
            <v>981.35755258126198</v>
          </cell>
          <cell r="E16">
            <v>1340.40274207369</v>
          </cell>
          <cell r="F16">
            <v>1494.17701863354</v>
          </cell>
          <cell r="G16">
            <v>1151.05162523901</v>
          </cell>
        </row>
        <row r="17">
          <cell r="A17" t="str">
            <v>Japan</v>
          </cell>
          <cell r="B17">
            <v>565.97306397306397</v>
          </cell>
          <cell r="C17">
            <v>784.97237569060803</v>
          </cell>
          <cell r="D17">
            <v>224.258620689655</v>
          </cell>
          <cell r="E17">
            <v>1048.2962962962999</v>
          </cell>
          <cell r="F17">
            <v>1529.64640883978</v>
          </cell>
          <cell r="G17">
            <v>297.22413793103402</v>
          </cell>
        </row>
        <row r="18">
          <cell r="A18" t="str">
            <v>Mexico</v>
          </cell>
          <cell r="B18" t="str">
            <v>x</v>
          </cell>
          <cell r="C18" t="str">
            <v>x</v>
          </cell>
          <cell r="D18" t="str">
            <v>x</v>
          </cell>
          <cell r="E18" t="str">
            <v>x</v>
          </cell>
          <cell r="F18" t="str">
            <v>x</v>
          </cell>
          <cell r="G18" t="str">
            <v>x</v>
          </cell>
        </row>
        <row r="19">
          <cell r="A19" t="str">
            <v>Netherlands</v>
          </cell>
          <cell r="B19">
            <v>11.7290707405033</v>
          </cell>
          <cell r="C19">
            <v>19.611964752091499</v>
          </cell>
          <cell r="D19">
            <v>2.0281551746391702</v>
          </cell>
          <cell r="E19">
            <v>569.04177697240198</v>
          </cell>
          <cell r="F19">
            <v>853.03806350273396</v>
          </cell>
          <cell r="G19">
            <v>219.54779765468999</v>
          </cell>
        </row>
        <row r="20">
          <cell r="A20" t="str">
            <v>New Zealand</v>
          </cell>
          <cell r="B20">
            <v>106.85704415913401</v>
          </cell>
          <cell r="C20">
            <v>112.310110005238</v>
          </cell>
          <cell r="D20">
            <v>100.204498977505</v>
          </cell>
          <cell r="E20">
            <v>1387.5295065922001</v>
          </cell>
          <cell r="F20">
            <v>1485.1754845468799</v>
          </cell>
          <cell r="G20">
            <v>1268.40490797546</v>
          </cell>
        </row>
        <row r="21">
          <cell r="A21" t="str">
            <v>Norway</v>
          </cell>
          <cell r="B21">
            <v>161.42131979695401</v>
          </cell>
          <cell r="C21">
            <v>237.617554858934</v>
          </cell>
          <cell r="D21">
            <v>72.058823529411796</v>
          </cell>
          <cell r="E21">
            <v>597.12351945854505</v>
          </cell>
          <cell r="F21">
            <v>809.71786833855799</v>
          </cell>
          <cell r="G21">
            <v>347.79411764705901</v>
          </cell>
        </row>
        <row r="22">
          <cell r="A22" t="str">
            <v>Poland</v>
          </cell>
          <cell r="B22" t="str">
            <v>a</v>
          </cell>
          <cell r="C22" t="str">
            <v>a</v>
          </cell>
          <cell r="D22" t="str">
            <v>a</v>
          </cell>
          <cell r="E22">
            <v>742.85380663241494</v>
          </cell>
          <cell r="F22" t="str">
            <v>m</v>
          </cell>
          <cell r="G22" t="str">
            <v>m</v>
          </cell>
        </row>
        <row r="23">
          <cell r="A23" t="str">
            <v>Spain</v>
          </cell>
          <cell r="B23">
            <v>281.79156003083102</v>
          </cell>
          <cell r="C23">
            <v>399.29620671782698</v>
          </cell>
          <cell r="D23">
            <v>130.918026044128</v>
          </cell>
          <cell r="E23">
            <v>1076.9000000000001</v>
          </cell>
          <cell r="F23">
            <v>1238.7</v>
          </cell>
          <cell r="G23">
            <v>869</v>
          </cell>
        </row>
        <row r="24">
          <cell r="A24" t="str">
            <v>Sweden</v>
          </cell>
          <cell r="B24">
            <v>126.75923302163</v>
          </cell>
          <cell r="C24">
            <v>176.763190620004</v>
          </cell>
          <cell r="D24">
            <v>69.987898346107301</v>
          </cell>
          <cell r="E24">
            <v>902.42750543118905</v>
          </cell>
          <cell r="F24">
            <v>1204.47681648605</v>
          </cell>
          <cell r="G24">
            <v>559.49979830576797</v>
          </cell>
        </row>
        <row r="25">
          <cell r="A25" t="str">
            <v>Turkey</v>
          </cell>
          <cell r="B25">
            <v>408.66532035983101</v>
          </cell>
          <cell r="C25">
            <v>429.98462327011799</v>
          </cell>
          <cell r="D25">
            <v>354.82200647249198</v>
          </cell>
          <cell r="E25">
            <v>569.35928033780101</v>
          </cell>
          <cell r="F25">
            <v>527.75499743721196</v>
          </cell>
          <cell r="G25">
            <v>674.43365695792897</v>
          </cell>
        </row>
      </sheetData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  <sheetName val="calcul_B6.1"/>
      <sheetName val="calcul_B6.2"/>
      <sheetName val="calcul_B6.1_enrl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 t="str">
            <v>m</v>
          </cell>
          <cell r="D8" t="str">
            <v>+</v>
          </cell>
          <cell r="E8" t="str">
            <v>m</v>
          </cell>
          <cell r="F8" t="str">
            <v>+</v>
          </cell>
          <cell r="G8" t="str">
            <v>m</v>
          </cell>
          <cell r="H8" t="str">
            <v>+</v>
          </cell>
          <cell r="I8" t="str">
            <v>m</v>
          </cell>
          <cell r="J8" t="str">
            <v>+</v>
          </cell>
          <cell r="K8" t="str">
            <v>m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 t="str">
            <v>m</v>
          </cell>
          <cell r="D12" t="str">
            <v>+</v>
          </cell>
          <cell r="E12" t="str">
            <v>m</v>
          </cell>
          <cell r="F12" t="str">
            <v>-(</v>
          </cell>
          <cell r="G12" t="str">
            <v>m</v>
          </cell>
          <cell r="H12" t="str">
            <v>+</v>
          </cell>
          <cell r="I12" t="str">
            <v>m</v>
          </cell>
          <cell r="J12" t="str">
            <v>))/</v>
          </cell>
          <cell r="K12">
            <v>18060199.07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 t="str">
            <v>m</v>
          </cell>
          <cell r="D16" t="str">
            <v>+</v>
          </cell>
          <cell r="E16" t="str">
            <v>m</v>
          </cell>
          <cell r="F16" t="str">
            <v>+</v>
          </cell>
          <cell r="G16" t="str">
            <v>m</v>
          </cell>
          <cell r="H16" t="str">
            <v>+</v>
          </cell>
          <cell r="I16" t="str">
            <v>m</v>
          </cell>
          <cell r="J16" t="str">
            <v>+</v>
          </cell>
          <cell r="K16" t="str">
            <v>m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 t="str">
            <v>m [358589.269]</v>
          </cell>
          <cell r="D21" t="str">
            <v>+</v>
          </cell>
          <cell r="E21" t="str">
            <v>m</v>
          </cell>
          <cell r="F21" t="str">
            <v>+</v>
          </cell>
          <cell r="G21" t="str">
            <v>m</v>
          </cell>
          <cell r="H21" t="str">
            <v>+</v>
          </cell>
          <cell r="I21" t="str">
            <v>m</v>
          </cell>
          <cell r="J21" t="str">
            <v>+</v>
          </cell>
          <cell r="K21" t="str">
            <v>m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 t="str">
            <v>m</v>
          </cell>
          <cell r="D25" t="str">
            <v>+</v>
          </cell>
          <cell r="E25" t="str">
            <v>m</v>
          </cell>
          <cell r="F25" t="str">
            <v>-(</v>
          </cell>
          <cell r="G25" t="str">
            <v>m</v>
          </cell>
          <cell r="H25" t="str">
            <v>+</v>
          </cell>
          <cell r="I25" t="str">
            <v>m</v>
          </cell>
          <cell r="J25" t="str">
            <v>))/</v>
          </cell>
          <cell r="K25">
            <v>18060199.07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 t="str">
            <v>m [358589.269]</v>
          </cell>
          <cell r="D29" t="str">
            <v>+</v>
          </cell>
          <cell r="E29" t="str">
            <v>m</v>
          </cell>
          <cell r="F29" t="str">
            <v>+</v>
          </cell>
          <cell r="G29" t="str">
            <v>m</v>
          </cell>
          <cell r="H29" t="str">
            <v>+</v>
          </cell>
          <cell r="I29" t="str">
            <v>m</v>
          </cell>
          <cell r="J29" t="str">
            <v>+</v>
          </cell>
          <cell r="K29" t="str">
            <v>m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 t="str">
            <v>m</v>
          </cell>
          <cell r="D34" t="str">
            <v>+</v>
          </cell>
          <cell r="E34" t="str">
            <v>m</v>
          </cell>
          <cell r="F34" t="str">
            <v>+</v>
          </cell>
          <cell r="G34" t="str">
            <v>m</v>
          </cell>
          <cell r="H34" t="str">
            <v>+</v>
          </cell>
          <cell r="I34" t="str">
            <v>m</v>
          </cell>
          <cell r="J34" t="str">
            <v>+</v>
          </cell>
          <cell r="K34" t="str">
            <v>m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6C3NAGE"/>
    </sheetNames>
    <sheetDataSet>
      <sheetData sheetId="0" refreshError="1">
        <row r="1">
          <cell r="A1" t="str">
            <v>LCNTRY</v>
          </cell>
          <cell r="B1" t="str">
            <v>p20</v>
          </cell>
          <cell r="C1" t="str">
            <v>p50</v>
          </cell>
          <cell r="D1" t="str">
            <v>p80</v>
          </cell>
        </row>
        <row r="2">
          <cell r="A2" t="str">
            <v>Argentina</v>
          </cell>
          <cell r="B2">
            <v>100</v>
          </cell>
          <cell r="C2">
            <v>100</v>
          </cell>
          <cell r="D2">
            <v>100</v>
          </cell>
        </row>
        <row r="3">
          <cell r="A3" t="str">
            <v>Australia</v>
          </cell>
          <cell r="B3">
            <v>17.971409708069</v>
          </cell>
          <cell r="C3">
            <v>19.746302190601</v>
          </cell>
          <cell r="D3">
            <v>26.943938138635701</v>
          </cell>
        </row>
        <row r="4">
          <cell r="A4" t="str">
            <v>Austria</v>
          </cell>
          <cell r="B4">
            <v>19.083141248994899</v>
          </cell>
          <cell r="C4">
            <v>20.352592736453701</v>
          </cell>
          <cell r="D4">
            <v>23.351043916486699</v>
          </cell>
        </row>
        <row r="5">
          <cell r="A5" t="str">
            <v>Brazil</v>
          </cell>
          <cell r="B5">
            <v>100</v>
          </cell>
          <cell r="C5">
            <v>100</v>
          </cell>
          <cell r="D5">
            <v>100</v>
          </cell>
        </row>
        <row r="6">
          <cell r="A6" t="str">
            <v>Canada</v>
          </cell>
          <cell r="B6">
            <v>100</v>
          </cell>
          <cell r="C6">
            <v>100</v>
          </cell>
          <cell r="D6">
            <v>100</v>
          </cell>
        </row>
        <row r="7">
          <cell r="A7" t="str">
            <v>Chile</v>
          </cell>
          <cell r="B7">
            <v>100</v>
          </cell>
          <cell r="C7">
            <v>100</v>
          </cell>
          <cell r="D7">
            <v>100</v>
          </cell>
        </row>
        <row r="8">
          <cell r="A8" t="str">
            <v>China</v>
          </cell>
          <cell r="B8">
            <v>100</v>
          </cell>
          <cell r="C8">
            <v>100</v>
          </cell>
          <cell r="D8">
            <v>100</v>
          </cell>
        </row>
        <row r="9">
          <cell r="A9" t="str">
            <v>Czech Republic</v>
          </cell>
          <cell r="B9">
            <v>100</v>
          </cell>
          <cell r="C9">
            <v>100</v>
          </cell>
          <cell r="D9">
            <v>100</v>
          </cell>
        </row>
        <row r="10">
          <cell r="A10" t="str">
            <v>Denmark</v>
          </cell>
          <cell r="B10">
            <v>21.405838323353301</v>
          </cell>
          <cell r="C10">
            <v>23.641164522681098</v>
          </cell>
          <cell r="D10">
            <v>29.438910505836599</v>
          </cell>
        </row>
        <row r="11">
          <cell r="A11" t="str">
            <v>Finland</v>
          </cell>
          <cell r="B11">
            <v>19.813785374054401</v>
          </cell>
          <cell r="C11">
            <v>21.355142280976899</v>
          </cell>
          <cell r="D11">
            <v>26.526461538461501</v>
          </cell>
        </row>
        <row r="12">
          <cell r="A12" t="str">
            <v>Germany</v>
          </cell>
          <cell r="B12">
            <v>20.0811500462009</v>
          </cell>
          <cell r="C12">
            <v>21.646636910444901</v>
          </cell>
          <cell r="D12">
            <v>24.9829668184776</v>
          </cell>
        </row>
        <row r="13">
          <cell r="A13" t="str">
            <v>Greece</v>
          </cell>
          <cell r="B13">
            <v>18.5431870669746</v>
          </cell>
          <cell r="C13">
            <v>19.352883781439701</v>
          </cell>
          <cell r="D13">
            <v>20.4697553017945</v>
          </cell>
        </row>
        <row r="14">
          <cell r="A14" t="str">
            <v>Hungary</v>
          </cell>
          <cell r="B14">
            <v>18.936967491107598</v>
          </cell>
          <cell r="C14">
            <v>20.328548957923701</v>
          </cell>
          <cell r="D14">
            <v>25.2565266742338</v>
          </cell>
        </row>
        <row r="15">
          <cell r="A15" t="str">
            <v>Iceland</v>
          </cell>
          <cell r="B15">
            <v>100</v>
          </cell>
          <cell r="C15">
            <v>100</v>
          </cell>
          <cell r="D15">
            <v>100</v>
          </cell>
        </row>
        <row r="16">
          <cell r="A16" t="str">
            <v>India</v>
          </cell>
          <cell r="B16">
            <v>100</v>
          </cell>
          <cell r="C16">
            <v>100</v>
          </cell>
          <cell r="D16">
            <v>100</v>
          </cell>
        </row>
        <row r="17">
          <cell r="A17" t="str">
            <v>Indonesia</v>
          </cell>
          <cell r="B17">
            <v>19.3065715741212</v>
          </cell>
          <cell r="C17">
            <v>19.8436067244014</v>
          </cell>
          <cell r="D17">
            <v>21.323711340206199</v>
          </cell>
        </row>
        <row r="18">
          <cell r="A18" t="str">
            <v>Ireland</v>
          </cell>
          <cell r="B18">
            <v>18.0127279961517</v>
          </cell>
          <cell r="C18">
            <v>18.5938663446498</v>
          </cell>
          <cell r="D18">
            <v>19.439107177883699</v>
          </cell>
        </row>
        <row r="19">
          <cell r="A19" t="str">
            <v>Israel</v>
          </cell>
          <cell r="B19">
            <v>20.602909482758601</v>
          </cell>
          <cell r="C19">
            <v>22.508499509643698</v>
          </cell>
          <cell r="D19">
            <v>25.0079817559863</v>
          </cell>
        </row>
        <row r="20">
          <cell r="A20" t="str">
            <v>Italy</v>
          </cell>
          <cell r="B20">
            <v>100</v>
          </cell>
          <cell r="C20">
            <v>100</v>
          </cell>
          <cell r="D20">
            <v>100</v>
          </cell>
        </row>
        <row r="21">
          <cell r="A21" t="str">
            <v>Japan</v>
          </cell>
          <cell r="B21">
            <v>100</v>
          </cell>
          <cell r="C21">
            <v>100</v>
          </cell>
          <cell r="D21">
            <v>100</v>
          </cell>
        </row>
        <row r="22">
          <cell r="A22" t="str">
            <v>Jordan</v>
          </cell>
          <cell r="B22">
            <v>100</v>
          </cell>
          <cell r="C22">
            <v>100</v>
          </cell>
          <cell r="D22">
            <v>100</v>
          </cell>
        </row>
        <row r="23">
          <cell r="A23" t="str">
            <v>Korea</v>
          </cell>
          <cell r="B23">
            <v>100</v>
          </cell>
          <cell r="C23">
            <v>100</v>
          </cell>
          <cell r="D23">
            <v>100</v>
          </cell>
        </row>
        <row r="24">
          <cell r="A24" t="str">
            <v>Malaysia</v>
          </cell>
          <cell r="B24">
            <v>19.550578319734601</v>
          </cell>
          <cell r="C24">
            <v>20.340431075319799</v>
          </cell>
          <cell r="D24">
            <v>20.9183041212695</v>
          </cell>
        </row>
        <row r="25">
          <cell r="A25" t="str">
            <v>Mexico</v>
          </cell>
          <cell r="B25">
            <v>100</v>
          </cell>
          <cell r="C25">
            <v>100</v>
          </cell>
          <cell r="D25">
            <v>100</v>
          </cell>
        </row>
        <row r="26">
          <cell r="A26" t="str">
            <v>Netherlands</v>
          </cell>
          <cell r="B26">
            <v>18.7020857929949</v>
          </cell>
          <cell r="C26">
            <v>20.228860833822701</v>
          </cell>
          <cell r="D26">
            <v>24.021993127147802</v>
          </cell>
        </row>
        <row r="27">
          <cell r="A27" t="str">
            <v>New Zealand</v>
          </cell>
          <cell r="B27">
            <v>18.3750111957009</v>
          </cell>
          <cell r="C27">
            <v>19.170474014848701</v>
          </cell>
          <cell r="D27">
            <v>25.555033557047</v>
          </cell>
        </row>
        <row r="28">
          <cell r="A28" t="str">
            <v>Norway</v>
          </cell>
          <cell r="B28">
            <v>20.196844660194198</v>
          </cell>
          <cell r="C28">
            <v>22.667785234899299</v>
          </cell>
          <cell r="D28">
            <v>100</v>
          </cell>
        </row>
        <row r="29">
          <cell r="A29" t="str">
            <v>Paraguay</v>
          </cell>
          <cell r="B29">
            <v>100</v>
          </cell>
          <cell r="C29">
            <v>100</v>
          </cell>
          <cell r="D29">
            <v>100</v>
          </cell>
        </row>
        <row r="30">
          <cell r="A30" t="str">
            <v>Philippines</v>
          </cell>
          <cell r="B30">
            <v>100</v>
          </cell>
          <cell r="C30">
            <v>100</v>
          </cell>
          <cell r="D30">
            <v>100</v>
          </cell>
        </row>
        <row r="31">
          <cell r="A31" t="str">
            <v>Poland</v>
          </cell>
          <cell r="B31">
            <v>19.517764837117799</v>
          </cell>
          <cell r="C31">
            <v>20.550031685188301</v>
          </cell>
          <cell r="D31">
            <v>23.175484199796099</v>
          </cell>
        </row>
        <row r="32">
          <cell r="A32" t="str">
            <v>Portugal</v>
          </cell>
          <cell r="B32">
            <v>100</v>
          </cell>
          <cell r="C32">
            <v>100</v>
          </cell>
          <cell r="D32">
            <v>100</v>
          </cell>
        </row>
        <row r="33">
          <cell r="A33" t="str">
            <v>Russian Federation</v>
          </cell>
          <cell r="B33">
            <v>100</v>
          </cell>
          <cell r="C33">
            <v>100</v>
          </cell>
          <cell r="D33">
            <v>100</v>
          </cell>
        </row>
        <row r="34">
          <cell r="A34" t="str">
            <v>Sweden</v>
          </cell>
          <cell r="B34">
            <v>100</v>
          </cell>
          <cell r="C34">
            <v>100</v>
          </cell>
          <cell r="D34">
            <v>100</v>
          </cell>
        </row>
        <row r="35">
          <cell r="A35" t="str">
            <v>Switzerland</v>
          </cell>
          <cell r="B35">
            <v>20.168639380531001</v>
          </cell>
          <cell r="C35">
            <v>21.330836454431999</v>
          </cell>
          <cell r="D35">
            <v>23.3965909090909</v>
          </cell>
        </row>
        <row r="36">
          <cell r="A36" t="str">
            <v>Thailand</v>
          </cell>
          <cell r="B36">
            <v>18.496956312881998</v>
          </cell>
          <cell r="C36">
            <v>100</v>
          </cell>
          <cell r="D36">
            <v>100</v>
          </cell>
        </row>
        <row r="37">
          <cell r="A37" t="str">
            <v>United Kingdom</v>
          </cell>
          <cell r="B37">
            <v>18.467035145602601</v>
          </cell>
          <cell r="C37">
            <v>19.5418084325769</v>
          </cell>
          <cell r="D37">
            <v>24.268702178122702</v>
          </cell>
        </row>
        <row r="38">
          <cell r="A38" t="str">
            <v>United States</v>
          </cell>
          <cell r="B38">
            <v>18.3201682668088</v>
          </cell>
          <cell r="C38">
            <v>18.966189397515599</v>
          </cell>
          <cell r="D38">
            <v>24.207347670250901</v>
          </cell>
        </row>
        <row r="39">
          <cell r="A39" t="str">
            <v>Uruguay</v>
          </cell>
          <cell r="B39">
            <v>100</v>
          </cell>
          <cell r="C39">
            <v>100</v>
          </cell>
          <cell r="D39">
            <v>100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6C3NE"/>
    </sheetNames>
    <sheetDataSet>
      <sheetData sheetId="0" refreshError="1">
        <row r="1">
          <cell r="A1" t="str">
            <v>LLVLEDUC</v>
          </cell>
          <cell r="B1" t="str">
            <v>DSEX</v>
          </cell>
          <cell r="C1" t="str">
            <v>DTYPMODE</v>
          </cell>
          <cell r="D1" t="str">
            <v>DTYPPROG</v>
          </cell>
          <cell r="E1" t="str">
            <v>Argentina</v>
          </cell>
          <cell r="F1" t="str">
            <v>Australia</v>
          </cell>
          <cell r="G1" t="str">
            <v>Austria</v>
          </cell>
          <cell r="H1" t="str">
            <v>Brazil</v>
          </cell>
          <cell r="I1" t="str">
            <v>Canada</v>
          </cell>
          <cell r="J1" t="str">
            <v>Chile</v>
          </cell>
          <cell r="K1" t="str">
            <v>China</v>
          </cell>
          <cell r="L1" t="str">
            <v>Czech Republic</v>
          </cell>
          <cell r="M1" t="str">
            <v>Denmark</v>
          </cell>
          <cell r="N1" t="str">
            <v>Finland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Israel</v>
          </cell>
          <cell r="W1" t="str">
            <v>Italy</v>
          </cell>
          <cell r="X1" t="str">
            <v>Japan</v>
          </cell>
          <cell r="Y1" t="str">
            <v>Jordan</v>
          </cell>
          <cell r="Z1" t="str">
            <v>Korea</v>
          </cell>
          <cell r="AA1" t="str">
            <v>Malaysia</v>
          </cell>
          <cell r="AB1" t="str">
            <v>Mexico</v>
          </cell>
          <cell r="AC1" t="str">
            <v>Netherlands</v>
          </cell>
        </row>
        <row r="2">
          <cell r="A2" t="str">
            <v>ISC2</v>
          </cell>
          <cell r="B2">
            <v>1</v>
          </cell>
          <cell r="C2">
            <v>2</v>
          </cell>
          <cell r="D2">
            <v>900000</v>
          </cell>
          <cell r="E2">
            <v>90.816997938208303</v>
          </cell>
          <cell r="F2">
            <v>0</v>
          </cell>
          <cell r="G2">
            <v>0</v>
          </cell>
          <cell r="H2" t="str">
            <v>m</v>
          </cell>
          <cell r="I2">
            <v>0</v>
          </cell>
          <cell r="J2" t="str">
            <v>m</v>
          </cell>
          <cell r="K2" t="str">
            <v>xr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 t="str">
            <v>xr</v>
          </cell>
          <cell r="T2" t="str">
            <v>xr</v>
          </cell>
          <cell r="U2">
            <v>0</v>
          </cell>
          <cell r="V2" t="str">
            <v>m</v>
          </cell>
          <cell r="W2">
            <v>0</v>
          </cell>
          <cell r="X2">
            <v>0</v>
          </cell>
          <cell r="Y2">
            <v>96.817994843673702</v>
          </cell>
          <cell r="Z2">
            <v>0</v>
          </cell>
          <cell r="AA2">
            <v>98.153624904835098</v>
          </cell>
          <cell r="AB2">
            <v>0</v>
          </cell>
          <cell r="AC2">
            <v>0</v>
          </cell>
        </row>
        <row r="3">
          <cell r="A3" t="str">
            <v>ISC2</v>
          </cell>
          <cell r="B3">
            <v>1</v>
          </cell>
          <cell r="C3">
            <v>90</v>
          </cell>
          <cell r="D3">
            <v>900000</v>
          </cell>
          <cell r="E3">
            <v>90.816997938208303</v>
          </cell>
          <cell r="F3">
            <v>0</v>
          </cell>
          <cell r="G3">
            <v>0</v>
          </cell>
          <cell r="H3" t="str">
            <v>m</v>
          </cell>
          <cell r="I3">
            <v>0</v>
          </cell>
          <cell r="J3" t="str">
            <v>m</v>
          </cell>
          <cell r="K3" t="str">
            <v>xr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 t="str">
            <v>xr</v>
          </cell>
          <cell r="T3">
            <v>58.367043458344398</v>
          </cell>
          <cell r="U3">
            <v>0</v>
          </cell>
          <cell r="V3" t="str">
            <v>m</v>
          </cell>
          <cell r="W3">
            <v>0</v>
          </cell>
          <cell r="X3">
            <v>0</v>
          </cell>
          <cell r="Y3">
            <v>96.809281006099596</v>
          </cell>
          <cell r="Z3">
            <v>0</v>
          </cell>
          <cell r="AA3">
            <v>98.153624904835098</v>
          </cell>
          <cell r="AB3">
            <v>0</v>
          </cell>
          <cell r="AC3">
            <v>0</v>
          </cell>
        </row>
        <row r="4">
          <cell r="A4" t="str">
            <v>ISC2</v>
          </cell>
          <cell r="B4">
            <v>2</v>
          </cell>
          <cell r="C4">
            <v>2</v>
          </cell>
          <cell r="D4">
            <v>900000</v>
          </cell>
          <cell r="E4">
            <v>94.319400724779399</v>
          </cell>
          <cell r="F4">
            <v>0</v>
          </cell>
          <cell r="G4">
            <v>0</v>
          </cell>
          <cell r="H4" t="str">
            <v>m</v>
          </cell>
          <cell r="I4">
            <v>0</v>
          </cell>
          <cell r="J4" t="str">
            <v>m</v>
          </cell>
          <cell r="K4" t="str">
            <v>xr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 t="str">
            <v>xr</v>
          </cell>
          <cell r="T4" t="str">
            <v>xr</v>
          </cell>
          <cell r="U4">
            <v>0</v>
          </cell>
          <cell r="V4" t="str">
            <v>m</v>
          </cell>
          <cell r="W4">
            <v>0</v>
          </cell>
          <cell r="X4">
            <v>0</v>
          </cell>
          <cell r="Y4">
            <v>97.1934706194413</v>
          </cell>
          <cell r="Z4">
            <v>0</v>
          </cell>
          <cell r="AA4">
            <v>100.008228456601</v>
          </cell>
          <cell r="AB4">
            <v>0</v>
          </cell>
          <cell r="AC4">
            <v>0</v>
          </cell>
        </row>
        <row r="5">
          <cell r="A5" t="str">
            <v>ISC2</v>
          </cell>
          <cell r="B5">
            <v>2</v>
          </cell>
          <cell r="C5">
            <v>90</v>
          </cell>
          <cell r="D5">
            <v>900000</v>
          </cell>
          <cell r="E5">
            <v>94.319400724779399</v>
          </cell>
          <cell r="F5">
            <v>0</v>
          </cell>
          <cell r="G5">
            <v>0</v>
          </cell>
          <cell r="H5" t="str">
            <v>m</v>
          </cell>
          <cell r="I5">
            <v>0</v>
          </cell>
          <cell r="J5" t="str">
            <v>m</v>
          </cell>
          <cell r="K5" t="str">
            <v>xr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 t="str">
            <v>xr</v>
          </cell>
          <cell r="T5">
            <v>55.122120013142997</v>
          </cell>
          <cell r="U5">
            <v>0</v>
          </cell>
          <cell r="V5" t="str">
            <v>m</v>
          </cell>
          <cell r="W5">
            <v>0</v>
          </cell>
          <cell r="X5">
            <v>0</v>
          </cell>
          <cell r="Y5">
            <v>97.1934706194413</v>
          </cell>
          <cell r="Z5">
            <v>0</v>
          </cell>
          <cell r="AA5">
            <v>100.008228456601</v>
          </cell>
          <cell r="AB5">
            <v>0</v>
          </cell>
          <cell r="AC5">
            <v>0</v>
          </cell>
        </row>
        <row r="6">
          <cell r="A6" t="str">
            <v>ISC2</v>
          </cell>
          <cell r="B6">
            <v>90</v>
          </cell>
          <cell r="C6">
            <v>2</v>
          </cell>
          <cell r="D6">
            <v>900000</v>
          </cell>
          <cell r="E6">
            <v>92.540730877675102</v>
          </cell>
          <cell r="F6">
            <v>0</v>
          </cell>
          <cell r="G6">
            <v>0</v>
          </cell>
          <cell r="H6" t="str">
            <v>m</v>
          </cell>
          <cell r="I6">
            <v>0</v>
          </cell>
          <cell r="J6" t="str">
            <v>m</v>
          </cell>
          <cell r="K6" t="str">
            <v>xr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 t="str">
            <v>xr</v>
          </cell>
          <cell r="T6" t="str">
            <v>xr</v>
          </cell>
          <cell r="U6">
            <v>0</v>
          </cell>
          <cell r="V6" t="str">
            <v>m</v>
          </cell>
          <cell r="W6">
            <v>0</v>
          </cell>
          <cell r="X6">
            <v>0</v>
          </cell>
          <cell r="Y6">
            <v>97.001089420302307</v>
          </cell>
          <cell r="Z6">
            <v>0</v>
          </cell>
          <cell r="AA6">
            <v>99.056946311638995</v>
          </cell>
          <cell r="AB6">
            <v>0</v>
          </cell>
          <cell r="AC6">
            <v>0</v>
          </cell>
        </row>
        <row r="7">
          <cell r="A7" t="str">
            <v>ISC2</v>
          </cell>
          <cell r="B7">
            <v>90</v>
          </cell>
          <cell r="C7">
            <v>90</v>
          </cell>
          <cell r="D7">
            <v>900000</v>
          </cell>
          <cell r="E7">
            <v>92.540730877675102</v>
          </cell>
          <cell r="F7">
            <v>0</v>
          </cell>
          <cell r="G7">
            <v>0</v>
          </cell>
          <cell r="H7" t="str">
            <v>m</v>
          </cell>
          <cell r="I7">
            <v>0</v>
          </cell>
          <cell r="J7" t="str">
            <v>m</v>
          </cell>
          <cell r="K7" t="str">
            <v>xr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 t="str">
            <v>xr</v>
          </cell>
          <cell r="T7">
            <v>56.770149640944098</v>
          </cell>
          <cell r="U7">
            <v>0</v>
          </cell>
          <cell r="V7" t="str">
            <v>m</v>
          </cell>
          <cell r="W7">
            <v>0</v>
          </cell>
          <cell r="X7">
            <v>0</v>
          </cell>
          <cell r="Y7">
            <v>96.996614026020097</v>
          </cell>
          <cell r="Z7">
            <v>0</v>
          </cell>
          <cell r="AA7">
            <v>99.056946311638995</v>
          </cell>
          <cell r="AB7">
            <v>0</v>
          </cell>
          <cell r="AC7">
            <v>0</v>
          </cell>
        </row>
        <row r="8">
          <cell r="A8" t="str">
            <v>ISC3</v>
          </cell>
          <cell r="B8">
            <v>1</v>
          </cell>
          <cell r="C8">
            <v>2</v>
          </cell>
          <cell r="D8">
            <v>900000</v>
          </cell>
          <cell r="E8" t="str">
            <v>53.174 (x)</v>
          </cell>
          <cell r="F8">
            <v>0</v>
          </cell>
          <cell r="G8">
            <v>0</v>
          </cell>
          <cell r="H8" t="str">
            <v>m</v>
          </cell>
          <cell r="I8">
            <v>0</v>
          </cell>
          <cell r="J8" t="str">
            <v>m</v>
          </cell>
          <cell r="K8" t="str">
            <v>xr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 t="str">
            <v>xr</v>
          </cell>
          <cell r="T8" t="str">
            <v>xr</v>
          </cell>
          <cell r="U8">
            <v>0</v>
          </cell>
          <cell r="V8" t="str">
            <v>m</v>
          </cell>
          <cell r="W8">
            <v>0</v>
          </cell>
          <cell r="X8">
            <v>0</v>
          </cell>
          <cell r="Y8">
            <v>70.602404498779507</v>
          </cell>
          <cell r="Z8">
            <v>0</v>
          </cell>
          <cell r="AA8">
            <v>61.927829557533698</v>
          </cell>
          <cell r="AB8">
            <v>0</v>
          </cell>
          <cell r="AC8">
            <v>0</v>
          </cell>
        </row>
        <row r="9">
          <cell r="A9" t="str">
            <v>ISC3</v>
          </cell>
          <cell r="B9">
            <v>1</v>
          </cell>
          <cell r="C9">
            <v>90</v>
          </cell>
          <cell r="D9">
            <v>900000</v>
          </cell>
          <cell r="E9" t="str">
            <v>53.174 (x)</v>
          </cell>
          <cell r="F9">
            <v>0</v>
          </cell>
          <cell r="G9">
            <v>0</v>
          </cell>
          <cell r="H9" t="str">
            <v>m</v>
          </cell>
          <cell r="I9">
            <v>0</v>
          </cell>
          <cell r="J9" t="str">
            <v>m</v>
          </cell>
          <cell r="K9" t="str">
            <v>xr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 t="str">
            <v>xr</v>
          </cell>
          <cell r="T9">
            <v>40.114276814864603</v>
          </cell>
          <cell r="U9">
            <v>0</v>
          </cell>
          <cell r="V9" t="str">
            <v>m</v>
          </cell>
          <cell r="W9">
            <v>0</v>
          </cell>
          <cell r="X9">
            <v>0</v>
          </cell>
          <cell r="Y9">
            <v>70.602404498779507</v>
          </cell>
          <cell r="Z9">
            <v>0</v>
          </cell>
          <cell r="AA9">
            <v>61.927829557533698</v>
          </cell>
          <cell r="AB9">
            <v>0</v>
          </cell>
          <cell r="AC9">
            <v>0</v>
          </cell>
        </row>
        <row r="10">
          <cell r="A10" t="str">
            <v>ISC3</v>
          </cell>
          <cell r="B10">
            <v>2</v>
          </cell>
          <cell r="C10">
            <v>2</v>
          </cell>
          <cell r="D10">
            <v>900000</v>
          </cell>
          <cell r="E10" t="str">
            <v>63.635 (x)</v>
          </cell>
          <cell r="F10">
            <v>0</v>
          </cell>
          <cell r="G10">
            <v>0</v>
          </cell>
          <cell r="H10" t="str">
            <v>m</v>
          </cell>
          <cell r="I10">
            <v>0</v>
          </cell>
          <cell r="J10" t="str">
            <v>m</v>
          </cell>
          <cell r="K10" t="str">
            <v>xr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 t="str">
            <v>xr</v>
          </cell>
          <cell r="T10" t="str">
            <v>xr</v>
          </cell>
          <cell r="U10">
            <v>0</v>
          </cell>
          <cell r="V10" t="str">
            <v>m</v>
          </cell>
          <cell r="W10">
            <v>0</v>
          </cell>
          <cell r="X10">
            <v>0</v>
          </cell>
          <cell r="Y10">
            <v>77.1854287216171</v>
          </cell>
          <cell r="Z10">
            <v>0</v>
          </cell>
          <cell r="AA10">
            <v>77.711563653890195</v>
          </cell>
          <cell r="AB10">
            <v>0</v>
          </cell>
          <cell r="AC10">
            <v>0</v>
          </cell>
        </row>
        <row r="11">
          <cell r="A11" t="str">
            <v>ISC3</v>
          </cell>
          <cell r="B11">
            <v>2</v>
          </cell>
          <cell r="C11">
            <v>90</v>
          </cell>
          <cell r="D11">
            <v>900000</v>
          </cell>
          <cell r="E11" t="str">
            <v>63.635 (x)</v>
          </cell>
          <cell r="F11">
            <v>0</v>
          </cell>
          <cell r="G11">
            <v>0</v>
          </cell>
          <cell r="H11" t="str">
            <v>m</v>
          </cell>
          <cell r="I11">
            <v>0</v>
          </cell>
          <cell r="J11" t="str">
            <v>m</v>
          </cell>
          <cell r="K11" t="str">
            <v>xr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 t="str">
            <v>xr</v>
          </cell>
          <cell r="T11">
            <v>37.0053212380001</v>
          </cell>
          <cell r="U11">
            <v>0</v>
          </cell>
          <cell r="V11" t="str">
            <v>m</v>
          </cell>
          <cell r="W11">
            <v>0</v>
          </cell>
          <cell r="X11">
            <v>0</v>
          </cell>
          <cell r="Y11">
            <v>77.1854287216171</v>
          </cell>
          <cell r="Z11">
            <v>0</v>
          </cell>
          <cell r="AA11">
            <v>77.711563653890195</v>
          </cell>
          <cell r="AB11">
            <v>0</v>
          </cell>
          <cell r="AC11">
            <v>0</v>
          </cell>
        </row>
        <row r="12">
          <cell r="A12" t="str">
            <v>ISC3</v>
          </cell>
          <cell r="B12">
            <v>90</v>
          </cell>
          <cell r="C12">
            <v>2</v>
          </cell>
          <cell r="D12">
            <v>900000</v>
          </cell>
          <cell r="E12" t="str">
            <v>58.338 (x)</v>
          </cell>
          <cell r="F12">
            <v>0</v>
          </cell>
          <cell r="G12">
            <v>0</v>
          </cell>
          <cell r="H12" t="str">
            <v>m</v>
          </cell>
          <cell r="I12">
            <v>0</v>
          </cell>
          <cell r="J12" t="str">
            <v>m</v>
          </cell>
          <cell r="K12" t="str">
            <v>xr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 t="str">
            <v>xr</v>
          </cell>
          <cell r="T12" t="str">
            <v>xr</v>
          </cell>
          <cell r="U12">
            <v>0</v>
          </cell>
          <cell r="V12" t="str">
            <v>m</v>
          </cell>
          <cell r="W12">
            <v>0</v>
          </cell>
          <cell r="X12">
            <v>0</v>
          </cell>
          <cell r="Y12">
            <v>73.781777703916305</v>
          </cell>
          <cell r="Z12">
            <v>0</v>
          </cell>
          <cell r="AA12">
            <v>69.597890427820204</v>
          </cell>
          <cell r="AB12">
            <v>0</v>
          </cell>
          <cell r="AC12">
            <v>0</v>
          </cell>
        </row>
        <row r="13">
          <cell r="A13" t="str">
            <v>ISC3</v>
          </cell>
          <cell r="B13">
            <v>90</v>
          </cell>
          <cell r="C13">
            <v>90</v>
          </cell>
          <cell r="D13">
            <v>900000</v>
          </cell>
          <cell r="E13" t="str">
            <v>58.338 (x)</v>
          </cell>
          <cell r="F13">
            <v>0</v>
          </cell>
          <cell r="G13">
            <v>0</v>
          </cell>
          <cell r="H13" t="str">
            <v>m</v>
          </cell>
          <cell r="I13">
            <v>0</v>
          </cell>
          <cell r="J13" t="str">
            <v>m</v>
          </cell>
          <cell r="K13" t="str">
            <v>xr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 t="str">
            <v>xr</v>
          </cell>
          <cell r="T13">
            <v>38.579105005963697</v>
          </cell>
          <cell r="U13">
            <v>0</v>
          </cell>
          <cell r="V13" t="str">
            <v>m</v>
          </cell>
          <cell r="W13">
            <v>0</v>
          </cell>
          <cell r="X13">
            <v>0</v>
          </cell>
          <cell r="Y13">
            <v>73.781777703916305</v>
          </cell>
          <cell r="Z13">
            <v>0</v>
          </cell>
          <cell r="AA13">
            <v>69.597890427820204</v>
          </cell>
          <cell r="AB13">
            <v>0</v>
          </cell>
          <cell r="AC13">
            <v>0</v>
          </cell>
        </row>
        <row r="14">
          <cell r="A14" t="str">
            <v>ISC5</v>
          </cell>
          <cell r="B14">
            <v>1</v>
          </cell>
          <cell r="C14">
            <v>2</v>
          </cell>
          <cell r="D14">
            <v>900000</v>
          </cell>
          <cell r="E14">
            <v>15.9896578596832</v>
          </cell>
          <cell r="F14" t="str">
            <v>m</v>
          </cell>
          <cell r="G14" t="str">
            <v>xr</v>
          </cell>
          <cell r="H14" t="str">
            <v>m</v>
          </cell>
          <cell r="I14" t="str">
            <v>m</v>
          </cell>
          <cell r="J14" t="str">
            <v>xr</v>
          </cell>
          <cell r="K14" t="str">
            <v>xr</v>
          </cell>
          <cell r="L14" t="str">
            <v>n</v>
          </cell>
          <cell r="M14">
            <v>10.859393593097399</v>
          </cell>
          <cell r="N14">
            <v>16.3944322660093</v>
          </cell>
          <cell r="O14" t="str">
            <v>xr</v>
          </cell>
          <cell r="P14" t="str">
            <v>n</v>
          </cell>
          <cell r="Q14" t="str">
            <v>a</v>
          </cell>
          <cell r="R14">
            <v>11.29052555803</v>
          </cell>
          <cell r="S14" t="str">
            <v>m</v>
          </cell>
          <cell r="T14">
            <v>4.5015583771266598</v>
          </cell>
          <cell r="U14" t="str">
            <v>23.032 (x)</v>
          </cell>
          <cell r="V14" t="str">
            <v>m</v>
          </cell>
          <cell r="W14" t="str">
            <v>m</v>
          </cell>
          <cell r="X14" t="str">
            <v>xr</v>
          </cell>
          <cell r="Y14" t="str">
            <v>xr</v>
          </cell>
          <cell r="Z14" t="str">
            <v>xr</v>
          </cell>
          <cell r="AA14">
            <v>16.703179730053101</v>
          </cell>
          <cell r="AB14" t="str">
            <v>xr</v>
          </cell>
          <cell r="AC14" t="str">
            <v>a</v>
          </cell>
        </row>
        <row r="15">
          <cell r="A15" t="str">
            <v>ISC5</v>
          </cell>
          <cell r="B15">
            <v>1</v>
          </cell>
          <cell r="C15">
            <v>2</v>
          </cell>
          <cell r="D15">
            <v>30</v>
          </cell>
          <cell r="E15">
            <v>0</v>
          </cell>
          <cell r="F15" t="str">
            <v>m</v>
          </cell>
          <cell r="G15" t="str">
            <v>xr</v>
          </cell>
          <cell r="H15">
            <v>0</v>
          </cell>
          <cell r="I15" t="str">
            <v>m</v>
          </cell>
          <cell r="J15">
            <v>0</v>
          </cell>
          <cell r="K15">
            <v>0</v>
          </cell>
          <cell r="L15" t="str">
            <v>n</v>
          </cell>
          <cell r="M15" t="str">
            <v>a</v>
          </cell>
          <cell r="N15">
            <v>16.3944322660093</v>
          </cell>
          <cell r="O15" t="str">
            <v>xr</v>
          </cell>
          <cell r="P15" t="str">
            <v>n</v>
          </cell>
          <cell r="Q15" t="str">
            <v>a</v>
          </cell>
          <cell r="R15">
            <v>11.29052555803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 t="str">
            <v>m</v>
          </cell>
          <cell r="X15" t="str">
            <v>a</v>
          </cell>
          <cell r="Y15">
            <v>0</v>
          </cell>
          <cell r="Z15" t="str">
            <v>xr</v>
          </cell>
          <cell r="AA15">
            <v>0</v>
          </cell>
          <cell r="AB15" t="str">
            <v>a</v>
          </cell>
          <cell r="AC15" t="str">
            <v>a</v>
          </cell>
        </row>
        <row r="16">
          <cell r="A16" t="str">
            <v>ISC5</v>
          </cell>
          <cell r="B16">
            <v>1</v>
          </cell>
          <cell r="C16">
            <v>2</v>
          </cell>
          <cell r="D16">
            <v>20</v>
          </cell>
          <cell r="E16">
            <v>0</v>
          </cell>
          <cell r="F16" t="str">
            <v>m</v>
          </cell>
          <cell r="G16" t="str">
            <v>a</v>
          </cell>
          <cell r="H16">
            <v>0</v>
          </cell>
          <cell r="I16" t="str">
            <v>m</v>
          </cell>
          <cell r="J16">
            <v>0</v>
          </cell>
          <cell r="K16">
            <v>0</v>
          </cell>
          <cell r="L16" t="str">
            <v>n</v>
          </cell>
          <cell r="M16">
            <v>10.859393593097399</v>
          </cell>
          <cell r="N16" t="str">
            <v>a</v>
          </cell>
          <cell r="O16" t="str">
            <v>a</v>
          </cell>
          <cell r="P16" t="str">
            <v>a</v>
          </cell>
          <cell r="Q16" t="str">
            <v>a</v>
          </cell>
          <cell r="R16" t="str">
            <v>a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 t="str">
            <v>m</v>
          </cell>
          <cell r="X16" t="str">
            <v>xr</v>
          </cell>
          <cell r="Y16">
            <v>0</v>
          </cell>
          <cell r="Z16" t="str">
            <v>a</v>
          </cell>
          <cell r="AA16">
            <v>0</v>
          </cell>
          <cell r="AB16" t="str">
            <v>a</v>
          </cell>
          <cell r="AC16" t="str">
            <v>a</v>
          </cell>
        </row>
        <row r="17">
          <cell r="A17" t="str">
            <v>ISC5</v>
          </cell>
          <cell r="B17">
            <v>1</v>
          </cell>
          <cell r="C17">
            <v>90</v>
          </cell>
          <cell r="D17">
            <v>900000</v>
          </cell>
          <cell r="E17">
            <v>15.9896578596832</v>
          </cell>
          <cell r="F17" t="str">
            <v>m</v>
          </cell>
          <cell r="G17" t="str">
            <v>xr</v>
          </cell>
          <cell r="H17" t="str">
            <v>m</v>
          </cell>
          <cell r="I17" t="str">
            <v>m</v>
          </cell>
          <cell r="J17" t="str">
            <v>xr</v>
          </cell>
          <cell r="K17" t="str">
            <v>xr</v>
          </cell>
          <cell r="L17" t="str">
            <v>m</v>
          </cell>
          <cell r="M17">
            <v>10.859393593097399</v>
          </cell>
          <cell r="N17">
            <v>16.3944322660093</v>
          </cell>
          <cell r="O17" t="str">
            <v>xr</v>
          </cell>
          <cell r="P17" t="str">
            <v>n</v>
          </cell>
          <cell r="Q17" t="str">
            <v>a</v>
          </cell>
          <cell r="R17" t="str">
            <v>m</v>
          </cell>
          <cell r="S17" t="str">
            <v>m</v>
          </cell>
          <cell r="T17">
            <v>4.5015583771266598</v>
          </cell>
          <cell r="U17" t="str">
            <v>23.032 (x)</v>
          </cell>
          <cell r="V17" t="str">
            <v>m</v>
          </cell>
          <cell r="W17" t="str">
            <v>m</v>
          </cell>
          <cell r="X17" t="str">
            <v>xr</v>
          </cell>
          <cell r="Y17" t="str">
            <v>xr</v>
          </cell>
          <cell r="Z17" t="str">
            <v>xr</v>
          </cell>
          <cell r="AA17">
            <v>16.703179730053101</v>
          </cell>
          <cell r="AB17" t="str">
            <v>xr</v>
          </cell>
          <cell r="AC17" t="str">
            <v>a</v>
          </cell>
        </row>
        <row r="18">
          <cell r="A18" t="str">
            <v>ISC5</v>
          </cell>
          <cell r="B18">
            <v>1</v>
          </cell>
          <cell r="C18">
            <v>90</v>
          </cell>
          <cell r="D18">
            <v>30</v>
          </cell>
          <cell r="E18">
            <v>0</v>
          </cell>
          <cell r="F18" t="str">
            <v>m</v>
          </cell>
          <cell r="G18" t="str">
            <v>xr</v>
          </cell>
          <cell r="H18">
            <v>0</v>
          </cell>
          <cell r="I18" t="str">
            <v>m</v>
          </cell>
          <cell r="J18">
            <v>0</v>
          </cell>
          <cell r="K18">
            <v>0</v>
          </cell>
          <cell r="L18" t="str">
            <v>m</v>
          </cell>
          <cell r="M18" t="str">
            <v>a</v>
          </cell>
          <cell r="N18">
            <v>16.3944322660093</v>
          </cell>
          <cell r="O18" t="str">
            <v>xr</v>
          </cell>
          <cell r="P18" t="str">
            <v>n</v>
          </cell>
          <cell r="Q18" t="str">
            <v>a</v>
          </cell>
          <cell r="R18" t="str">
            <v>m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 t="str">
            <v>m</v>
          </cell>
          <cell r="X18" t="str">
            <v>xr</v>
          </cell>
          <cell r="Y18">
            <v>0</v>
          </cell>
          <cell r="Z18" t="str">
            <v>xr</v>
          </cell>
          <cell r="AA18">
            <v>0</v>
          </cell>
          <cell r="AB18" t="str">
            <v>a</v>
          </cell>
          <cell r="AC18" t="str">
            <v>a</v>
          </cell>
        </row>
        <row r="19">
          <cell r="A19" t="str">
            <v>ISC5</v>
          </cell>
          <cell r="B19">
            <v>1</v>
          </cell>
          <cell r="C19">
            <v>90</v>
          </cell>
          <cell r="D19">
            <v>20</v>
          </cell>
          <cell r="E19">
            <v>0</v>
          </cell>
          <cell r="F19" t="str">
            <v>m</v>
          </cell>
          <cell r="G19" t="str">
            <v>a</v>
          </cell>
          <cell r="H19">
            <v>0</v>
          </cell>
          <cell r="I19" t="str">
            <v>m</v>
          </cell>
          <cell r="J19">
            <v>0</v>
          </cell>
          <cell r="K19">
            <v>0</v>
          </cell>
          <cell r="L19" t="str">
            <v>m</v>
          </cell>
          <cell r="M19">
            <v>10.859393593097399</v>
          </cell>
          <cell r="N19" t="str">
            <v>a</v>
          </cell>
          <cell r="O19" t="str">
            <v>a</v>
          </cell>
          <cell r="P19" t="str">
            <v>a</v>
          </cell>
          <cell r="Q19" t="str">
            <v>a</v>
          </cell>
          <cell r="R19" t="str">
            <v>m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 t="str">
            <v>m</v>
          </cell>
          <cell r="X19" t="str">
            <v>xr</v>
          </cell>
          <cell r="Y19">
            <v>0</v>
          </cell>
          <cell r="Z19" t="str">
            <v>a</v>
          </cell>
          <cell r="AA19">
            <v>0</v>
          </cell>
          <cell r="AB19" t="str">
            <v>a</v>
          </cell>
          <cell r="AC19" t="str">
            <v>a</v>
          </cell>
        </row>
        <row r="20">
          <cell r="A20" t="str">
            <v>ISC5</v>
          </cell>
          <cell r="B20">
            <v>2</v>
          </cell>
          <cell r="C20">
            <v>2</v>
          </cell>
          <cell r="D20">
            <v>900000</v>
          </cell>
          <cell r="E20">
            <v>41.610957858171197</v>
          </cell>
          <cell r="F20" t="str">
            <v>m</v>
          </cell>
          <cell r="G20" t="str">
            <v>xr</v>
          </cell>
          <cell r="H20" t="str">
            <v>m</v>
          </cell>
          <cell r="I20" t="str">
            <v>m</v>
          </cell>
          <cell r="J20" t="str">
            <v>xr</v>
          </cell>
          <cell r="K20" t="str">
            <v>xr</v>
          </cell>
          <cell r="L20" t="str">
            <v>n</v>
          </cell>
          <cell r="M20">
            <v>9.3642425668749905</v>
          </cell>
          <cell r="N20">
            <v>26.872005991347802</v>
          </cell>
          <cell r="O20" t="str">
            <v>xr</v>
          </cell>
          <cell r="P20" t="str">
            <v>n</v>
          </cell>
          <cell r="Q20" t="str">
            <v>a</v>
          </cell>
          <cell r="R20">
            <v>16.211884695536501</v>
          </cell>
          <cell r="S20" t="str">
            <v>m</v>
          </cell>
          <cell r="T20">
            <v>4.43733979470161</v>
          </cell>
          <cell r="U20" t="str">
            <v>24.251 (x)</v>
          </cell>
          <cell r="V20" t="str">
            <v>m</v>
          </cell>
          <cell r="W20" t="str">
            <v>m</v>
          </cell>
          <cell r="X20" t="str">
            <v>xr</v>
          </cell>
          <cell r="Y20" t="str">
            <v>xr</v>
          </cell>
          <cell r="Z20" t="str">
            <v>xr</v>
          </cell>
          <cell r="AA20">
            <v>17.512979510455398</v>
          </cell>
          <cell r="AB20" t="str">
            <v>xr</v>
          </cell>
          <cell r="AC20" t="str">
            <v>a</v>
          </cell>
        </row>
        <row r="21">
          <cell r="A21" t="str">
            <v>ISC5</v>
          </cell>
          <cell r="B21">
            <v>2</v>
          </cell>
          <cell r="C21">
            <v>2</v>
          </cell>
          <cell r="D21">
            <v>30</v>
          </cell>
          <cell r="E21">
            <v>0</v>
          </cell>
          <cell r="F21" t="str">
            <v>m</v>
          </cell>
          <cell r="G21" t="str">
            <v>xr</v>
          </cell>
          <cell r="H21">
            <v>0</v>
          </cell>
          <cell r="I21" t="str">
            <v>m</v>
          </cell>
          <cell r="J21">
            <v>0</v>
          </cell>
          <cell r="K21">
            <v>0</v>
          </cell>
          <cell r="L21" t="str">
            <v>n</v>
          </cell>
          <cell r="M21" t="str">
            <v>a</v>
          </cell>
          <cell r="N21">
            <v>26.872005991347802</v>
          </cell>
          <cell r="O21" t="str">
            <v>xr</v>
          </cell>
          <cell r="P21" t="str">
            <v>n</v>
          </cell>
          <cell r="Q21" t="str">
            <v>a</v>
          </cell>
          <cell r="R21">
            <v>16.211884695536501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 t="str">
            <v>m</v>
          </cell>
          <cell r="X21" t="str">
            <v>a</v>
          </cell>
          <cell r="Y21">
            <v>0</v>
          </cell>
          <cell r="Z21" t="str">
            <v>xr</v>
          </cell>
          <cell r="AA21">
            <v>0</v>
          </cell>
          <cell r="AB21" t="str">
            <v>a</v>
          </cell>
          <cell r="AC21" t="str">
            <v>a</v>
          </cell>
        </row>
        <row r="22">
          <cell r="A22" t="str">
            <v>ISC5</v>
          </cell>
          <cell r="B22">
            <v>2</v>
          </cell>
          <cell r="C22">
            <v>2</v>
          </cell>
          <cell r="D22">
            <v>20</v>
          </cell>
          <cell r="E22">
            <v>0</v>
          </cell>
          <cell r="F22" t="str">
            <v>m</v>
          </cell>
          <cell r="G22" t="str">
            <v>a</v>
          </cell>
          <cell r="H22">
            <v>0</v>
          </cell>
          <cell r="I22" t="str">
            <v>m</v>
          </cell>
          <cell r="J22">
            <v>0</v>
          </cell>
          <cell r="K22">
            <v>0</v>
          </cell>
          <cell r="L22" t="str">
            <v>n</v>
          </cell>
          <cell r="M22">
            <v>9.3642425668749905</v>
          </cell>
          <cell r="N22" t="str">
            <v>a</v>
          </cell>
          <cell r="O22" t="str">
            <v>a</v>
          </cell>
          <cell r="P22" t="str">
            <v>a</v>
          </cell>
          <cell r="Q22" t="str">
            <v>a</v>
          </cell>
          <cell r="R22" t="str">
            <v>a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 t="str">
            <v>m</v>
          </cell>
          <cell r="X22" t="str">
            <v>xr</v>
          </cell>
          <cell r="Y22">
            <v>0</v>
          </cell>
          <cell r="Z22" t="str">
            <v>a</v>
          </cell>
          <cell r="AA22">
            <v>0</v>
          </cell>
          <cell r="AB22" t="str">
            <v>a</v>
          </cell>
          <cell r="AC22" t="str">
            <v>a</v>
          </cell>
        </row>
        <row r="23">
          <cell r="A23" t="str">
            <v>ISC5</v>
          </cell>
          <cell r="B23">
            <v>2</v>
          </cell>
          <cell r="C23">
            <v>90</v>
          </cell>
          <cell r="D23">
            <v>900000</v>
          </cell>
          <cell r="E23">
            <v>41.610957858171197</v>
          </cell>
          <cell r="F23" t="str">
            <v>m</v>
          </cell>
          <cell r="G23" t="str">
            <v>xr</v>
          </cell>
          <cell r="H23" t="str">
            <v>m</v>
          </cell>
          <cell r="I23" t="str">
            <v>m</v>
          </cell>
          <cell r="J23" t="str">
            <v>xr</v>
          </cell>
          <cell r="K23" t="str">
            <v>xr</v>
          </cell>
          <cell r="L23" t="str">
            <v>m</v>
          </cell>
          <cell r="M23">
            <v>9.3642425668749905</v>
          </cell>
          <cell r="N23">
            <v>26.872005991347802</v>
          </cell>
          <cell r="O23" t="str">
            <v>xr</v>
          </cell>
          <cell r="P23" t="str">
            <v>n</v>
          </cell>
          <cell r="Q23" t="str">
            <v>a</v>
          </cell>
          <cell r="R23" t="str">
            <v>m</v>
          </cell>
          <cell r="S23" t="str">
            <v>m</v>
          </cell>
          <cell r="T23">
            <v>4.43733979470161</v>
          </cell>
          <cell r="U23" t="str">
            <v>24.251 (x)</v>
          </cell>
          <cell r="V23" t="str">
            <v>m</v>
          </cell>
          <cell r="W23" t="str">
            <v>m</v>
          </cell>
          <cell r="X23" t="str">
            <v>xr</v>
          </cell>
          <cell r="Y23" t="str">
            <v>xr</v>
          </cell>
          <cell r="Z23" t="str">
            <v>xr</v>
          </cell>
          <cell r="AA23">
            <v>17.512979510455398</v>
          </cell>
          <cell r="AB23" t="str">
            <v>xr</v>
          </cell>
          <cell r="AC23" t="str">
            <v>a</v>
          </cell>
        </row>
        <row r="24">
          <cell r="A24" t="str">
            <v>ISC5</v>
          </cell>
          <cell r="B24">
            <v>2</v>
          </cell>
          <cell r="C24">
            <v>90</v>
          </cell>
          <cell r="D24">
            <v>30</v>
          </cell>
          <cell r="E24">
            <v>0</v>
          </cell>
          <cell r="F24" t="str">
            <v>m</v>
          </cell>
          <cell r="G24" t="str">
            <v>xr</v>
          </cell>
          <cell r="H24">
            <v>0</v>
          </cell>
          <cell r="I24" t="str">
            <v>m</v>
          </cell>
          <cell r="J24">
            <v>0</v>
          </cell>
          <cell r="K24">
            <v>0</v>
          </cell>
          <cell r="L24" t="str">
            <v>m</v>
          </cell>
          <cell r="M24" t="str">
            <v>a</v>
          </cell>
          <cell r="N24">
            <v>26.872005991347802</v>
          </cell>
          <cell r="O24" t="str">
            <v>xr</v>
          </cell>
          <cell r="P24" t="str">
            <v>n</v>
          </cell>
          <cell r="Q24" t="str">
            <v>a</v>
          </cell>
          <cell r="R24" t="str">
            <v>m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 t="str">
            <v>m</v>
          </cell>
          <cell r="X24" t="str">
            <v>xr</v>
          </cell>
          <cell r="Y24">
            <v>0</v>
          </cell>
          <cell r="Z24" t="str">
            <v>xr</v>
          </cell>
          <cell r="AA24">
            <v>0</v>
          </cell>
          <cell r="AB24" t="str">
            <v>a</v>
          </cell>
          <cell r="AC24" t="str">
            <v>a</v>
          </cell>
        </row>
        <row r="25">
          <cell r="A25" t="str">
            <v>ISC5</v>
          </cell>
          <cell r="B25">
            <v>2</v>
          </cell>
          <cell r="C25">
            <v>90</v>
          </cell>
          <cell r="D25">
            <v>20</v>
          </cell>
          <cell r="E25">
            <v>0</v>
          </cell>
          <cell r="F25" t="str">
            <v>m</v>
          </cell>
          <cell r="G25" t="str">
            <v>a</v>
          </cell>
          <cell r="H25">
            <v>0</v>
          </cell>
          <cell r="I25" t="str">
            <v>m</v>
          </cell>
          <cell r="J25">
            <v>0</v>
          </cell>
          <cell r="K25">
            <v>0</v>
          </cell>
          <cell r="L25" t="str">
            <v>m</v>
          </cell>
          <cell r="M25">
            <v>9.3642425668749905</v>
          </cell>
          <cell r="N25" t="str">
            <v>a</v>
          </cell>
          <cell r="O25" t="str">
            <v>a</v>
          </cell>
          <cell r="P25" t="str">
            <v>a</v>
          </cell>
          <cell r="Q25" t="str">
            <v>a</v>
          </cell>
          <cell r="R25" t="str">
            <v>m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 t="str">
            <v>m</v>
          </cell>
          <cell r="X25" t="str">
            <v>xr</v>
          </cell>
          <cell r="Y25">
            <v>0</v>
          </cell>
          <cell r="Z25" t="str">
            <v>a</v>
          </cell>
          <cell r="AA25">
            <v>0</v>
          </cell>
          <cell r="AB25" t="str">
            <v>a</v>
          </cell>
          <cell r="AC25" t="str">
            <v>a</v>
          </cell>
        </row>
        <row r="26">
          <cell r="A26" t="str">
            <v>ISC5</v>
          </cell>
          <cell r="B26">
            <v>90</v>
          </cell>
          <cell r="C26">
            <v>2</v>
          </cell>
          <cell r="D26">
            <v>900000</v>
          </cell>
          <cell r="E26">
            <v>28.724161069146401</v>
          </cell>
          <cell r="F26" t="str">
            <v>m</v>
          </cell>
          <cell r="G26" t="str">
            <v>xr</v>
          </cell>
          <cell r="H26" t="str">
            <v>m</v>
          </cell>
          <cell r="I26" t="str">
            <v>m</v>
          </cell>
          <cell r="J26" t="str">
            <v>xr</v>
          </cell>
          <cell r="K26" t="str">
            <v>xr</v>
          </cell>
          <cell r="L26">
            <v>0</v>
          </cell>
          <cell r="M26">
            <v>10.128907925583601</v>
          </cell>
          <cell r="N26">
            <v>21.513570006718599</v>
          </cell>
          <cell r="O26" t="str">
            <v>xr</v>
          </cell>
          <cell r="P26" t="str">
            <v>n</v>
          </cell>
          <cell r="Q26" t="str">
            <v>a</v>
          </cell>
          <cell r="R26">
            <v>13.7086718407869</v>
          </cell>
          <cell r="S26" t="str">
            <v>m</v>
          </cell>
          <cell r="T26">
            <v>4.4557194875956698</v>
          </cell>
          <cell r="U26" t="str">
            <v>23.605 (x)</v>
          </cell>
          <cell r="V26" t="str">
            <v>m</v>
          </cell>
          <cell r="W26" t="str">
            <v>m</v>
          </cell>
          <cell r="X26" t="str">
            <v>xr</v>
          </cell>
          <cell r="Y26" t="str">
            <v>xr</v>
          </cell>
          <cell r="Z26" t="str">
            <v>xr</v>
          </cell>
          <cell r="AA26">
            <v>17.097411137661101</v>
          </cell>
          <cell r="AB26" t="str">
            <v>xr</v>
          </cell>
          <cell r="AC26" t="str">
            <v>a</v>
          </cell>
        </row>
        <row r="27">
          <cell r="A27" t="str">
            <v>ISC5</v>
          </cell>
          <cell r="B27">
            <v>90</v>
          </cell>
          <cell r="C27">
            <v>2</v>
          </cell>
          <cell r="D27">
            <v>30</v>
          </cell>
          <cell r="E27">
            <v>0</v>
          </cell>
          <cell r="F27" t="str">
            <v>m</v>
          </cell>
          <cell r="G27" t="str">
            <v>xr</v>
          </cell>
          <cell r="H27">
            <v>0</v>
          </cell>
          <cell r="I27" t="str">
            <v>m</v>
          </cell>
          <cell r="J27">
            <v>0</v>
          </cell>
          <cell r="K27">
            <v>0</v>
          </cell>
          <cell r="L27">
            <v>0</v>
          </cell>
          <cell r="M27" t="str">
            <v>a</v>
          </cell>
          <cell r="N27">
            <v>21.513570006718599</v>
          </cell>
          <cell r="O27" t="str">
            <v>xr</v>
          </cell>
          <cell r="P27" t="str">
            <v>n</v>
          </cell>
          <cell r="Q27" t="str">
            <v>a</v>
          </cell>
          <cell r="R27">
            <v>13.7086718407869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 t="str">
            <v>m</v>
          </cell>
          <cell r="X27" t="str">
            <v>a</v>
          </cell>
          <cell r="Y27">
            <v>0</v>
          </cell>
          <cell r="Z27" t="str">
            <v>xr</v>
          </cell>
          <cell r="AA27">
            <v>0</v>
          </cell>
          <cell r="AB27" t="str">
            <v>a</v>
          </cell>
          <cell r="AC27" t="str">
            <v>a</v>
          </cell>
        </row>
        <row r="28">
          <cell r="A28" t="str">
            <v>ISC5</v>
          </cell>
          <cell r="B28">
            <v>90</v>
          </cell>
          <cell r="C28">
            <v>2</v>
          </cell>
          <cell r="D28">
            <v>20</v>
          </cell>
          <cell r="E28">
            <v>0</v>
          </cell>
          <cell r="F28" t="str">
            <v>m</v>
          </cell>
          <cell r="G28" t="str">
            <v>a</v>
          </cell>
          <cell r="H28">
            <v>0</v>
          </cell>
          <cell r="I28" t="str">
            <v>m</v>
          </cell>
          <cell r="J28">
            <v>0</v>
          </cell>
          <cell r="K28">
            <v>0</v>
          </cell>
          <cell r="L28">
            <v>0</v>
          </cell>
          <cell r="M28">
            <v>10.128907925583601</v>
          </cell>
          <cell r="N28" t="str">
            <v>a</v>
          </cell>
          <cell r="O28" t="str">
            <v>a</v>
          </cell>
          <cell r="P28" t="str">
            <v>n</v>
          </cell>
          <cell r="Q28" t="str">
            <v>a</v>
          </cell>
          <cell r="R28" t="str">
            <v>a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 t="str">
            <v>m</v>
          </cell>
          <cell r="X28" t="str">
            <v>xr</v>
          </cell>
          <cell r="Y28">
            <v>0</v>
          </cell>
          <cell r="Z28" t="str">
            <v>a</v>
          </cell>
          <cell r="AA28">
            <v>0</v>
          </cell>
          <cell r="AB28" t="str">
            <v>a</v>
          </cell>
          <cell r="AC28" t="str">
            <v>a</v>
          </cell>
        </row>
        <row r="29">
          <cell r="A29" t="str">
            <v>ISC5</v>
          </cell>
          <cell r="B29">
            <v>90</v>
          </cell>
          <cell r="C29">
            <v>90</v>
          </cell>
          <cell r="D29">
            <v>900000</v>
          </cell>
          <cell r="E29">
            <v>28.724161069146401</v>
          </cell>
          <cell r="F29" t="str">
            <v>m</v>
          </cell>
          <cell r="G29" t="str">
            <v>xr</v>
          </cell>
          <cell r="H29" t="str">
            <v>m</v>
          </cell>
          <cell r="I29" t="str">
            <v>m</v>
          </cell>
          <cell r="J29" t="str">
            <v>xr</v>
          </cell>
          <cell r="K29" t="str">
            <v>xr</v>
          </cell>
          <cell r="L29" t="str">
            <v>m</v>
          </cell>
          <cell r="M29">
            <v>10.128907925583601</v>
          </cell>
          <cell r="N29">
            <v>21.513570006718599</v>
          </cell>
          <cell r="O29" t="str">
            <v>xr</v>
          </cell>
          <cell r="P29" t="str">
            <v>13.453 (x)</v>
          </cell>
          <cell r="Q29" t="str">
            <v>a</v>
          </cell>
          <cell r="R29" t="str">
            <v>m</v>
          </cell>
          <cell r="S29" t="str">
            <v>m</v>
          </cell>
          <cell r="T29">
            <v>4.4557194875956698</v>
          </cell>
          <cell r="U29" t="str">
            <v>23.605 (x)</v>
          </cell>
          <cell r="V29" t="str">
            <v>m</v>
          </cell>
          <cell r="W29" t="str">
            <v>m</v>
          </cell>
          <cell r="X29" t="str">
            <v>xr</v>
          </cell>
          <cell r="Y29" t="str">
            <v>xr</v>
          </cell>
          <cell r="Z29" t="str">
            <v>xr</v>
          </cell>
          <cell r="AA29">
            <v>17.097411137661101</v>
          </cell>
          <cell r="AB29" t="str">
            <v>xr</v>
          </cell>
          <cell r="AC29" t="str">
            <v>a</v>
          </cell>
        </row>
        <row r="30">
          <cell r="A30" t="str">
            <v>ISC5</v>
          </cell>
          <cell r="B30">
            <v>90</v>
          </cell>
          <cell r="C30">
            <v>90</v>
          </cell>
          <cell r="D30">
            <v>30</v>
          </cell>
          <cell r="E30">
            <v>0</v>
          </cell>
          <cell r="F30" t="str">
            <v>m</v>
          </cell>
          <cell r="G30" t="str">
            <v>xr</v>
          </cell>
          <cell r="H30">
            <v>0</v>
          </cell>
          <cell r="I30" t="str">
            <v>m</v>
          </cell>
          <cell r="J30">
            <v>0</v>
          </cell>
          <cell r="K30">
            <v>0</v>
          </cell>
          <cell r="L30" t="str">
            <v>m</v>
          </cell>
          <cell r="M30" t="str">
            <v>a</v>
          </cell>
          <cell r="N30">
            <v>21.513570006718599</v>
          </cell>
          <cell r="O30" t="str">
            <v>xr</v>
          </cell>
          <cell r="P30" t="str">
            <v>xr</v>
          </cell>
          <cell r="Q30" t="str">
            <v>a</v>
          </cell>
          <cell r="R30" t="str">
            <v>m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 t="str">
            <v>m</v>
          </cell>
          <cell r="X30" t="str">
            <v>xr</v>
          </cell>
          <cell r="Y30">
            <v>0</v>
          </cell>
          <cell r="Z30" t="str">
            <v>xr</v>
          </cell>
          <cell r="AA30">
            <v>0</v>
          </cell>
          <cell r="AB30" t="str">
            <v>a</v>
          </cell>
          <cell r="AC30" t="str">
            <v>a</v>
          </cell>
        </row>
        <row r="31">
          <cell r="A31" t="str">
            <v>ISC5</v>
          </cell>
          <cell r="B31">
            <v>90</v>
          </cell>
          <cell r="C31">
            <v>90</v>
          </cell>
          <cell r="D31">
            <v>20</v>
          </cell>
          <cell r="E31">
            <v>0</v>
          </cell>
          <cell r="F31" t="str">
            <v>m</v>
          </cell>
          <cell r="G31" t="str">
            <v>a</v>
          </cell>
          <cell r="H31">
            <v>0</v>
          </cell>
          <cell r="I31" t="str">
            <v>m</v>
          </cell>
          <cell r="J31">
            <v>0</v>
          </cell>
          <cell r="K31">
            <v>0</v>
          </cell>
          <cell r="L31" t="str">
            <v>m</v>
          </cell>
          <cell r="M31">
            <v>10.128907925583601</v>
          </cell>
          <cell r="N31" t="str">
            <v>a</v>
          </cell>
          <cell r="O31" t="str">
            <v>a</v>
          </cell>
          <cell r="P31" t="str">
            <v>xr</v>
          </cell>
          <cell r="Q31" t="str">
            <v>a</v>
          </cell>
          <cell r="R31" t="str">
            <v>m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 t="str">
            <v>m</v>
          </cell>
          <cell r="X31" t="str">
            <v>xr</v>
          </cell>
          <cell r="Y31">
            <v>0</v>
          </cell>
          <cell r="Z31" t="str">
            <v>a</v>
          </cell>
          <cell r="AA31">
            <v>0</v>
          </cell>
          <cell r="AB31" t="str">
            <v>a</v>
          </cell>
          <cell r="AC31" t="str">
            <v>a</v>
          </cell>
        </row>
        <row r="32">
          <cell r="A32" t="str">
            <v>ISC567</v>
          </cell>
          <cell r="B32">
            <v>1</v>
          </cell>
          <cell r="C32">
            <v>2</v>
          </cell>
          <cell r="D32">
            <v>900000</v>
          </cell>
          <cell r="E32" t="str">
            <v>m</v>
          </cell>
          <cell r="F32" t="str">
            <v>m</v>
          </cell>
          <cell r="G32" t="str">
            <v>m</v>
          </cell>
          <cell r="H32" t="str">
            <v>m</v>
          </cell>
          <cell r="I32" t="str">
            <v>m</v>
          </cell>
          <cell r="J32" t="str">
            <v>xr</v>
          </cell>
          <cell r="K32" t="str">
            <v>xr</v>
          </cell>
          <cell r="L32" t="str">
            <v>m</v>
          </cell>
          <cell r="M32">
            <v>52.6801002948595</v>
          </cell>
          <cell r="N32">
            <v>61.7433514630359</v>
          </cell>
          <cell r="O32" t="str">
            <v>xr</v>
          </cell>
          <cell r="P32" t="str">
            <v>n</v>
          </cell>
          <cell r="Q32" t="str">
            <v>m</v>
          </cell>
          <cell r="R32">
            <v>35.914215131114702</v>
          </cell>
          <cell r="S32" t="str">
            <v>m</v>
          </cell>
          <cell r="T32">
            <v>16.098082786211901</v>
          </cell>
          <cell r="U32" t="str">
            <v>51.420 (x)</v>
          </cell>
          <cell r="V32" t="str">
            <v>m</v>
          </cell>
          <cell r="W32" t="str">
            <v>m</v>
          </cell>
          <cell r="X32" t="str">
            <v>xr</v>
          </cell>
          <cell r="Y32" t="str">
            <v>xr</v>
          </cell>
          <cell r="Z32" t="str">
            <v>xr</v>
          </cell>
          <cell r="AA32">
            <v>24.442436154640099</v>
          </cell>
          <cell r="AB32" t="str">
            <v>xr</v>
          </cell>
          <cell r="AC32">
            <v>39.603648161842798</v>
          </cell>
        </row>
        <row r="33">
          <cell r="A33" t="str">
            <v>ISC567</v>
          </cell>
          <cell r="B33">
            <v>1</v>
          </cell>
          <cell r="C33">
            <v>90</v>
          </cell>
          <cell r="D33">
            <v>900000</v>
          </cell>
          <cell r="E33" t="str">
            <v>m</v>
          </cell>
          <cell r="F33" t="str">
            <v>m</v>
          </cell>
          <cell r="G33" t="str">
            <v>m</v>
          </cell>
          <cell r="H33" t="str">
            <v>m</v>
          </cell>
          <cell r="I33" t="str">
            <v>m</v>
          </cell>
          <cell r="J33" t="str">
            <v>xr</v>
          </cell>
          <cell r="K33" t="str">
            <v>xr</v>
          </cell>
          <cell r="L33" t="str">
            <v>m</v>
          </cell>
          <cell r="M33">
            <v>52.6801002948595</v>
          </cell>
          <cell r="N33">
            <v>61.7433514630359</v>
          </cell>
          <cell r="O33" t="str">
            <v>27.501 (x)</v>
          </cell>
          <cell r="P33" t="str">
            <v>n</v>
          </cell>
          <cell r="Q33" t="str">
            <v>m</v>
          </cell>
          <cell r="R33" t="str">
            <v>m</v>
          </cell>
          <cell r="S33" t="str">
            <v>m</v>
          </cell>
          <cell r="T33">
            <v>16.098082786211901</v>
          </cell>
          <cell r="U33" t="str">
            <v>51.420 (x)</v>
          </cell>
          <cell r="V33" t="str">
            <v>m</v>
          </cell>
          <cell r="W33" t="str">
            <v>m</v>
          </cell>
          <cell r="X33" t="str">
            <v>xr</v>
          </cell>
          <cell r="Y33" t="str">
            <v>xr</v>
          </cell>
          <cell r="Z33" t="str">
            <v>xr</v>
          </cell>
          <cell r="AA33">
            <v>24.442436154640099</v>
          </cell>
          <cell r="AB33" t="str">
            <v>xr</v>
          </cell>
          <cell r="AC33">
            <v>47.4572709708332</v>
          </cell>
        </row>
        <row r="34">
          <cell r="A34" t="str">
            <v>ISC567</v>
          </cell>
          <cell r="B34">
            <v>2</v>
          </cell>
          <cell r="C34">
            <v>2</v>
          </cell>
          <cell r="D34">
            <v>900000</v>
          </cell>
          <cell r="E34" t="str">
            <v>m</v>
          </cell>
          <cell r="F34" t="str">
            <v>m</v>
          </cell>
          <cell r="G34" t="str">
            <v>m</v>
          </cell>
          <cell r="H34" t="str">
            <v>m</v>
          </cell>
          <cell r="I34" t="str">
            <v>m</v>
          </cell>
          <cell r="J34" t="str">
            <v>xr</v>
          </cell>
          <cell r="K34" t="str">
            <v>xr</v>
          </cell>
          <cell r="L34" t="str">
            <v>m</v>
          </cell>
          <cell r="M34">
            <v>67.005928683857803</v>
          </cell>
          <cell r="N34">
            <v>75.021012660424105</v>
          </cell>
          <cell r="O34" t="str">
            <v>xr</v>
          </cell>
          <cell r="P34" t="str">
            <v>n</v>
          </cell>
          <cell r="Q34" t="str">
            <v>m</v>
          </cell>
          <cell r="R34">
            <v>59.532993489175198</v>
          </cell>
          <cell r="S34" t="str">
            <v>m</v>
          </cell>
          <cell r="T34">
            <v>11.8139976769322</v>
          </cell>
          <cell r="U34" t="str">
            <v>54.112 (x)</v>
          </cell>
          <cell r="V34" t="str">
            <v>m</v>
          </cell>
          <cell r="W34" t="str">
            <v>m</v>
          </cell>
          <cell r="X34" t="str">
            <v>xr</v>
          </cell>
          <cell r="Y34" t="str">
            <v>xr</v>
          </cell>
          <cell r="Z34" t="str">
            <v>xr</v>
          </cell>
          <cell r="AA34">
            <v>26.514109532836901</v>
          </cell>
          <cell r="AB34" t="str">
            <v>xr</v>
          </cell>
          <cell r="AC34">
            <v>41.2955613316918</v>
          </cell>
        </row>
        <row r="35">
          <cell r="A35" t="str">
            <v>ISC567</v>
          </cell>
          <cell r="B35">
            <v>2</v>
          </cell>
          <cell r="C35">
            <v>90</v>
          </cell>
          <cell r="D35">
            <v>900000</v>
          </cell>
          <cell r="E35" t="str">
            <v>m</v>
          </cell>
          <cell r="F35" t="str">
            <v>m</v>
          </cell>
          <cell r="G35" t="str">
            <v>m</v>
          </cell>
          <cell r="H35" t="str">
            <v>m</v>
          </cell>
          <cell r="I35" t="str">
            <v>m</v>
          </cell>
          <cell r="J35" t="str">
            <v>xr</v>
          </cell>
          <cell r="K35" t="str">
            <v>xr</v>
          </cell>
          <cell r="L35" t="str">
            <v>m</v>
          </cell>
          <cell r="M35">
            <v>67.005928683857803</v>
          </cell>
          <cell r="N35">
            <v>75.021012660424105</v>
          </cell>
          <cell r="O35" t="str">
            <v>27.235 (x)</v>
          </cell>
          <cell r="P35" t="str">
            <v>n</v>
          </cell>
          <cell r="Q35" t="str">
            <v>m</v>
          </cell>
          <cell r="R35" t="str">
            <v>m</v>
          </cell>
          <cell r="S35" t="str">
            <v>m</v>
          </cell>
          <cell r="T35">
            <v>11.8139976769322</v>
          </cell>
          <cell r="U35" t="str">
            <v>54.112 (x)</v>
          </cell>
          <cell r="V35" t="str">
            <v>m</v>
          </cell>
          <cell r="W35" t="str">
            <v>m</v>
          </cell>
          <cell r="X35" t="str">
            <v>xr</v>
          </cell>
          <cell r="Y35" t="str">
            <v>xr</v>
          </cell>
          <cell r="Z35" t="str">
            <v>xr</v>
          </cell>
          <cell r="AA35">
            <v>26.514109532836901</v>
          </cell>
          <cell r="AB35" t="str">
            <v>xr</v>
          </cell>
          <cell r="AC35">
            <v>49.490332460552899</v>
          </cell>
        </row>
        <row r="36">
          <cell r="A36" t="str">
            <v>ISC567</v>
          </cell>
          <cell r="B36">
            <v>90</v>
          </cell>
          <cell r="C36">
            <v>2</v>
          </cell>
          <cell r="D36">
            <v>900000</v>
          </cell>
          <cell r="E36" t="str">
            <v>m</v>
          </cell>
          <cell r="F36" t="str">
            <v>m</v>
          </cell>
          <cell r="G36" t="str">
            <v>m</v>
          </cell>
          <cell r="H36" t="str">
            <v>m</v>
          </cell>
          <cell r="I36" t="str">
            <v>m</v>
          </cell>
          <cell r="J36" t="str">
            <v>xr</v>
          </cell>
          <cell r="K36" t="str">
            <v>xr</v>
          </cell>
          <cell r="L36" t="str">
            <v>n</v>
          </cell>
          <cell r="M36">
            <v>59.724538440780897</v>
          </cell>
          <cell r="N36">
            <v>68.224705256613504</v>
          </cell>
          <cell r="O36" t="str">
            <v>xr</v>
          </cell>
          <cell r="P36" t="str">
            <v>n</v>
          </cell>
          <cell r="Q36" t="str">
            <v>m</v>
          </cell>
          <cell r="R36">
            <v>47.521945865594802</v>
          </cell>
          <cell r="S36" t="str">
            <v>m</v>
          </cell>
          <cell r="T36">
            <v>13.914429820793201</v>
          </cell>
          <cell r="U36" t="str">
            <v>52.686 (x)</v>
          </cell>
          <cell r="V36" t="str">
            <v>m</v>
          </cell>
          <cell r="W36" t="str">
            <v>m</v>
          </cell>
          <cell r="X36" t="str">
            <v>xr</v>
          </cell>
          <cell r="Y36" t="str">
            <v>xr</v>
          </cell>
          <cell r="Z36" t="str">
            <v>xr</v>
          </cell>
          <cell r="AA36">
            <v>25.445211458700001</v>
          </cell>
          <cell r="AB36" t="str">
            <v>xr</v>
          </cell>
          <cell r="AC36">
            <v>40.409165853014798</v>
          </cell>
        </row>
        <row r="37">
          <cell r="A37" t="str">
            <v>ISC567</v>
          </cell>
          <cell r="B37">
            <v>90</v>
          </cell>
          <cell r="C37">
            <v>90</v>
          </cell>
          <cell r="D37">
            <v>900000</v>
          </cell>
          <cell r="E37" t="str">
            <v>m</v>
          </cell>
          <cell r="F37" t="str">
            <v>m</v>
          </cell>
          <cell r="G37" t="str">
            <v>m</v>
          </cell>
          <cell r="H37" t="str">
            <v>m</v>
          </cell>
          <cell r="I37" t="str">
            <v>m</v>
          </cell>
          <cell r="J37" t="str">
            <v>xr</v>
          </cell>
          <cell r="K37" t="str">
            <v>xr</v>
          </cell>
          <cell r="L37" t="str">
            <v>m</v>
          </cell>
          <cell r="M37">
            <v>59.724538440780897</v>
          </cell>
          <cell r="N37">
            <v>68.224705256613504</v>
          </cell>
          <cell r="O37" t="str">
            <v>27.368 (x)</v>
          </cell>
          <cell r="P37" t="str">
            <v>m</v>
          </cell>
          <cell r="Q37" t="str">
            <v>m</v>
          </cell>
          <cell r="R37" t="str">
            <v>m</v>
          </cell>
          <cell r="S37" t="str">
            <v>m</v>
          </cell>
          <cell r="T37">
            <v>13.914429820793201</v>
          </cell>
          <cell r="U37" t="str">
            <v>52.686 (x)</v>
          </cell>
          <cell r="V37" t="str">
            <v>m</v>
          </cell>
          <cell r="W37" t="str">
            <v>m</v>
          </cell>
          <cell r="X37" t="str">
            <v>xr</v>
          </cell>
          <cell r="Y37" t="str">
            <v>xr</v>
          </cell>
          <cell r="Z37" t="str">
            <v>xr</v>
          </cell>
          <cell r="AA37">
            <v>25.445211458700001</v>
          </cell>
          <cell r="AB37" t="str">
            <v>xr</v>
          </cell>
          <cell r="AC37">
            <v>48.431252396614397</v>
          </cell>
        </row>
        <row r="38">
          <cell r="A38" t="str">
            <v>ISC6</v>
          </cell>
          <cell r="B38">
            <v>1</v>
          </cell>
          <cell r="C38">
            <v>2</v>
          </cell>
          <cell r="D38">
            <v>900000</v>
          </cell>
          <cell r="E38" t="str">
            <v>m</v>
          </cell>
          <cell r="F38">
            <v>43.164358321159298</v>
          </cell>
          <cell r="G38">
            <v>26.4535651717019</v>
          </cell>
          <cell r="H38" t="str">
            <v>m</v>
          </cell>
          <cell r="I38" t="str">
            <v>m</v>
          </cell>
          <cell r="J38" t="str">
            <v>xr</v>
          </cell>
          <cell r="K38" t="str">
            <v>xr</v>
          </cell>
          <cell r="L38" t="str">
            <v>m</v>
          </cell>
          <cell r="M38">
            <v>26.426583412649499</v>
          </cell>
          <cell r="N38">
            <v>44.083689447816397</v>
          </cell>
          <cell r="O38" t="str">
            <v>a</v>
          </cell>
          <cell r="P38" t="str">
            <v>m</v>
          </cell>
          <cell r="Q38" t="str">
            <v>21.385 (x)</v>
          </cell>
          <cell r="R38">
            <v>29.660351909315501</v>
          </cell>
          <cell r="S38" t="str">
            <v>m</v>
          </cell>
          <cell r="T38">
            <v>11.5965244090852</v>
          </cell>
          <cell r="U38" t="str">
            <v>28.388 (x)</v>
          </cell>
          <cell r="V38" t="str">
            <v>m</v>
          </cell>
          <cell r="W38" t="str">
            <v>m</v>
          </cell>
          <cell r="X38" t="str">
            <v>xr</v>
          </cell>
          <cell r="Y38" t="str">
            <v>xr</v>
          </cell>
          <cell r="Z38" t="str">
            <v>xr</v>
          </cell>
          <cell r="AA38">
            <v>7.7392564245869204</v>
          </cell>
          <cell r="AB38" t="str">
            <v>xr</v>
          </cell>
          <cell r="AC38">
            <v>26.969063417312402</v>
          </cell>
        </row>
        <row r="39">
          <cell r="A39" t="str">
            <v>ISC6</v>
          </cell>
          <cell r="B39">
            <v>1</v>
          </cell>
          <cell r="C39">
            <v>90</v>
          </cell>
          <cell r="D39">
            <v>900000</v>
          </cell>
          <cell r="E39" t="str">
            <v>m</v>
          </cell>
          <cell r="F39">
            <v>55.0484655185248</v>
          </cell>
          <cell r="G39">
            <v>26.4535651717019</v>
          </cell>
          <cell r="H39" t="str">
            <v>m</v>
          </cell>
          <cell r="I39" t="str">
            <v>m</v>
          </cell>
          <cell r="J39" t="str">
            <v>xr</v>
          </cell>
          <cell r="K39" t="str">
            <v>xr</v>
          </cell>
          <cell r="L39" t="str">
            <v>m</v>
          </cell>
          <cell r="M39">
            <v>26.426583412649499</v>
          </cell>
          <cell r="N39">
            <v>44.083689447816397</v>
          </cell>
          <cell r="O39" t="str">
            <v>27.501 (x)</v>
          </cell>
          <cell r="P39" t="str">
            <v>m</v>
          </cell>
          <cell r="Q39" t="str">
            <v>32.346 (x)</v>
          </cell>
          <cell r="R39" t="str">
            <v>m</v>
          </cell>
          <cell r="S39" t="str">
            <v>m</v>
          </cell>
          <cell r="T39">
            <v>11.5965244090852</v>
          </cell>
          <cell r="U39" t="str">
            <v>28.388 (x)</v>
          </cell>
          <cell r="V39">
            <v>17.649744929518601</v>
          </cell>
          <cell r="W39" t="str">
            <v>m</v>
          </cell>
          <cell r="X39" t="str">
            <v>xr</v>
          </cell>
          <cell r="Y39" t="str">
            <v>xr</v>
          </cell>
          <cell r="Z39" t="str">
            <v>xr</v>
          </cell>
          <cell r="AA39">
            <v>7.7392564245869204</v>
          </cell>
          <cell r="AB39" t="str">
            <v>xr</v>
          </cell>
          <cell r="AC39">
            <v>31.894194145841201</v>
          </cell>
        </row>
        <row r="40">
          <cell r="A40" t="str">
            <v>ISC6</v>
          </cell>
          <cell r="B40">
            <v>2</v>
          </cell>
          <cell r="C40">
            <v>2</v>
          </cell>
          <cell r="D40">
            <v>900000</v>
          </cell>
          <cell r="E40" t="str">
            <v>m</v>
          </cell>
          <cell r="F40">
            <v>56.925485818976803</v>
          </cell>
          <cell r="G40">
            <v>30.7619328434299</v>
          </cell>
          <cell r="H40" t="str">
            <v>m</v>
          </cell>
          <cell r="I40" t="str">
            <v>m</v>
          </cell>
          <cell r="J40" t="str">
            <v>xr</v>
          </cell>
          <cell r="K40" t="str">
            <v>xr</v>
          </cell>
          <cell r="L40" t="str">
            <v>m</v>
          </cell>
          <cell r="M40">
            <v>43.098504141334999</v>
          </cell>
          <cell r="N40">
            <v>46.689358719745798</v>
          </cell>
          <cell r="O40" t="str">
            <v>a</v>
          </cell>
          <cell r="P40" t="str">
            <v>m</v>
          </cell>
          <cell r="Q40" t="str">
            <v>22.544 (x)</v>
          </cell>
          <cell r="R40">
            <v>47.424635590364602</v>
          </cell>
          <cell r="S40" t="str">
            <v>m</v>
          </cell>
          <cell r="T40">
            <v>7.3766578822306199</v>
          </cell>
          <cell r="U40" t="str">
            <v>29.862 (x)</v>
          </cell>
          <cell r="V40" t="str">
            <v>m</v>
          </cell>
          <cell r="W40" t="str">
            <v>m</v>
          </cell>
          <cell r="X40" t="str">
            <v>xr</v>
          </cell>
          <cell r="Y40" t="str">
            <v>xr</v>
          </cell>
          <cell r="Z40" t="str">
            <v>xr</v>
          </cell>
          <cell r="AA40">
            <v>9.0011300223814708</v>
          </cell>
          <cell r="AB40" t="str">
            <v>xr</v>
          </cell>
          <cell r="AC40">
            <v>30.017521062682601</v>
          </cell>
        </row>
        <row r="41">
          <cell r="A41" t="str">
            <v>ISC6</v>
          </cell>
          <cell r="B41">
            <v>2</v>
          </cell>
          <cell r="C41">
            <v>90</v>
          </cell>
          <cell r="D41">
            <v>900000</v>
          </cell>
          <cell r="E41" t="str">
            <v>m</v>
          </cell>
          <cell r="F41">
            <v>75.869077819139605</v>
          </cell>
          <cell r="G41">
            <v>30.7619328434299</v>
          </cell>
          <cell r="H41" t="str">
            <v>m</v>
          </cell>
          <cell r="I41" t="str">
            <v>m</v>
          </cell>
          <cell r="J41" t="str">
            <v>xr</v>
          </cell>
          <cell r="K41" t="str">
            <v>xr</v>
          </cell>
          <cell r="L41" t="str">
            <v>m</v>
          </cell>
          <cell r="M41">
            <v>43.098504141334999</v>
          </cell>
          <cell r="N41">
            <v>46.689358719745798</v>
          </cell>
          <cell r="O41" t="str">
            <v>27.235 (x)</v>
          </cell>
          <cell r="P41" t="str">
            <v>m</v>
          </cell>
          <cell r="Q41" t="str">
            <v>37.827 (x)</v>
          </cell>
          <cell r="R41" t="str">
            <v>m</v>
          </cell>
          <cell r="S41" t="str">
            <v>m</v>
          </cell>
          <cell r="T41">
            <v>7.3766578822306199</v>
          </cell>
          <cell r="U41" t="str">
            <v>29.862 (x)</v>
          </cell>
          <cell r="V41">
            <v>21.4773809804738</v>
          </cell>
          <cell r="W41" t="str">
            <v>m</v>
          </cell>
          <cell r="X41" t="str">
            <v>xr</v>
          </cell>
          <cell r="Y41" t="str">
            <v>xr</v>
          </cell>
          <cell r="Z41" t="str">
            <v>xr</v>
          </cell>
          <cell r="AA41">
            <v>9.0011300223814708</v>
          </cell>
          <cell r="AB41" t="str">
            <v>xr</v>
          </cell>
          <cell r="AC41">
            <v>35.767173595318397</v>
          </cell>
        </row>
        <row r="42">
          <cell r="A42" t="str">
            <v>ISC6</v>
          </cell>
          <cell r="B42">
            <v>90</v>
          </cell>
          <cell r="C42">
            <v>2</v>
          </cell>
          <cell r="D42">
            <v>900000</v>
          </cell>
          <cell r="E42" t="str">
            <v>m</v>
          </cell>
          <cell r="F42">
            <v>49.886905954275797</v>
          </cell>
          <cell r="G42">
            <v>28.540426815955499</v>
          </cell>
          <cell r="H42" t="str">
            <v>m</v>
          </cell>
          <cell r="I42" t="str">
            <v>m</v>
          </cell>
          <cell r="J42" t="str">
            <v>xr</v>
          </cell>
          <cell r="K42" t="str">
            <v>xr</v>
          </cell>
          <cell r="L42" t="str">
            <v>n</v>
          </cell>
          <cell r="M42">
            <v>34.617358222722302</v>
          </cell>
          <cell r="N42">
            <v>45.3506583683589</v>
          </cell>
          <cell r="O42" t="str">
            <v>a</v>
          </cell>
          <cell r="P42" t="str">
            <v>n</v>
          </cell>
          <cell r="Q42">
            <v>21.947560327907802</v>
          </cell>
          <cell r="R42">
            <v>38.396686122857801</v>
          </cell>
          <cell r="S42" t="str">
            <v>m</v>
          </cell>
          <cell r="T42">
            <v>9.4587103331975104</v>
          </cell>
          <cell r="U42" t="str">
            <v>29.081 (x)</v>
          </cell>
          <cell r="V42" t="str">
            <v>m</v>
          </cell>
          <cell r="W42" t="str">
            <v>m</v>
          </cell>
          <cell r="X42" t="str">
            <v>xr</v>
          </cell>
          <cell r="Y42" t="str">
            <v>xr</v>
          </cell>
          <cell r="Z42" t="str">
            <v>xr</v>
          </cell>
          <cell r="AA42">
            <v>8.3478003210388891</v>
          </cell>
          <cell r="AB42" t="str">
            <v>xr</v>
          </cell>
          <cell r="AC42">
            <v>28.4398219153817</v>
          </cell>
        </row>
        <row r="43">
          <cell r="A43" t="str">
            <v>ISC6</v>
          </cell>
          <cell r="B43">
            <v>90</v>
          </cell>
          <cell r="C43">
            <v>90</v>
          </cell>
          <cell r="D43">
            <v>900000</v>
          </cell>
          <cell r="E43" t="str">
            <v>m</v>
          </cell>
          <cell r="F43">
            <v>65.281273151678903</v>
          </cell>
          <cell r="G43">
            <v>28.540426815955499</v>
          </cell>
          <cell r="H43" t="str">
            <v>m</v>
          </cell>
          <cell r="I43" t="str">
            <v>m</v>
          </cell>
          <cell r="J43" t="str">
            <v>xr</v>
          </cell>
          <cell r="K43" t="str">
            <v>xr</v>
          </cell>
          <cell r="L43" t="str">
            <v>m</v>
          </cell>
          <cell r="M43">
            <v>34.617358222722302</v>
          </cell>
          <cell r="N43">
            <v>45.3506583683589</v>
          </cell>
          <cell r="O43" t="str">
            <v>27.368 (x)</v>
          </cell>
          <cell r="P43" t="str">
            <v>17.626 (x)</v>
          </cell>
          <cell r="Q43" t="str">
            <v>35.029 (x)</v>
          </cell>
          <cell r="R43" t="str">
            <v>m</v>
          </cell>
          <cell r="S43" t="str">
            <v>m</v>
          </cell>
          <cell r="T43">
            <v>9.4587103331975104</v>
          </cell>
          <cell r="U43" t="str">
            <v>29.081 (x)</v>
          </cell>
          <cell r="V43">
            <v>19.513364991403801</v>
          </cell>
          <cell r="W43" t="str">
            <v>m</v>
          </cell>
          <cell r="X43" t="str">
            <v>xr</v>
          </cell>
          <cell r="Y43" t="str">
            <v>xr</v>
          </cell>
          <cell r="Z43" t="str">
            <v>xr</v>
          </cell>
          <cell r="AA43">
            <v>8.3478003210388891</v>
          </cell>
          <cell r="AB43" t="str">
            <v>xr</v>
          </cell>
          <cell r="AC43">
            <v>33.770016725608102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 t="str">
            <v/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 t="str">
            <v/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 t="str">
            <v/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 t="str">
            <v/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 t="str">
            <v/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 t="str">
            <v/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 t="str">
            <v/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 t="str">
            <v/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 t="str">
            <v/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 t="str">
            <v/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 t="str">
            <v/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 t="str">
            <v/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 t="str">
            <v/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 t="str">
            <v/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 t="str">
            <v/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 t="str">
            <v/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 t="str">
            <v/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 t="str">
            <v/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 t="str">
            <v/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 t="str">
            <v/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 t="str">
            <v/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 t="str">
            <v/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 t="str">
            <v/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 t="str">
            <v/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 t="str">
            <v/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 t="str">
            <v/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 t="str">
            <v/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 t="str">
            <v/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 t="str">
            <v/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 t="str">
            <v/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 t="str">
            <v/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 t="str">
            <v/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 t="str">
            <v/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 t="str">
            <v/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 t="str">
            <v/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 t="str">
            <v/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 t="str">
            <v/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 t="str">
            <v/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 t="str">
            <v/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 t="str">
            <v/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 t="str">
            <v/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 t="str">
            <v/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 t="str">
            <v/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 t="str">
            <v/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 t="str">
            <v/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 t="str">
            <v/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 t="str">
            <v/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 t="str">
            <v/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 t="str">
            <v/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 t="str">
            <v/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 t="str">
            <v/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 t="str">
            <v/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 t="str">
            <v/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 t="str">
            <v/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 t="str">
            <v/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 t="str">
            <v/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 t="str">
            <v/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 t="str">
            <v/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 t="str">
            <v/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 t="str">
            <v/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 t="str">
            <v/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 t="str">
            <v/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 t="str">
            <v/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 t="str">
            <v/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 t="str">
            <v/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 t="str">
            <v/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 t="str">
            <v/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 t="str">
            <v/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 t="str">
            <v/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 t="str">
            <v/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 t="str">
            <v/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 t="str">
            <v/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 t="str">
            <v/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 t="str">
            <v/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 t="str">
            <v/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 t="str">
            <v/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 t="str">
            <v/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 t="str">
            <v/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 t="str">
            <v/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 t="str">
            <v/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 t="str">
            <v/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 t="str">
            <v/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 t="str">
            <v/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 t="str">
            <v/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 t="str">
            <v/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 t="str">
            <v/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 t="str">
            <v/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 t="str">
            <v/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 t="str">
            <v/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 t="str">
            <v/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 t="str">
            <v/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 t="str">
            <v/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 t="str">
            <v/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 t="str">
            <v/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 t="str">
            <v/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 t="str">
            <v/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 t="str">
            <v/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 t="str">
            <v/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 t="str">
            <v/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 t="str">
            <v/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 t="str">
            <v/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 t="str">
            <v/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 t="str">
            <v/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 t="str">
            <v/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 t="str">
            <v/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 t="str">
            <v/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 t="str">
            <v/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 t="str">
            <v/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 t="str">
            <v/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 t="str">
            <v/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 t="str">
            <v/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 t="str">
            <v/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 t="str">
            <v/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 t="str">
            <v/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 t="str">
            <v/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 t="str">
            <v/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 t="str">
            <v/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 t="str">
            <v/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 t="str">
            <v/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 t="str">
            <v/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 t="str">
            <v/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 t="str">
            <v/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 t="str">
            <v/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 t="str">
            <v/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 t="str">
            <v/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 t="str">
            <v/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 t="str">
            <v/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 t="str">
            <v/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 t="str">
            <v/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 t="str">
            <v/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 t="str">
            <v/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 t="str">
            <v/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 t="str">
            <v/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 t="str">
            <v/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 t="str">
            <v/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 t="str">
            <v/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 t="str">
            <v/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 t="str">
            <v/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 t="str">
            <v/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 t="str">
            <v/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 t="str">
            <v/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 t="str">
            <v/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 t="str">
            <v/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 t="str">
            <v/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 t="str">
            <v/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 t="str">
            <v/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 t="str">
            <v/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 t="str">
            <v/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 t="str">
            <v/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 t="str">
            <v/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 t="str">
            <v/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 t="str">
            <v/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 t="str">
            <v/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 t="str">
            <v/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 t="str">
            <v/>
          </cell>
          <cell r="H893" t="str">
            <v/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 t="str">
            <v/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 t="str">
            <v/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 t="str">
            <v/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 t="str">
            <v/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 t="str">
            <v/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 t="str">
            <v/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 t="str">
            <v/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 t="str">
            <v/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 t="str">
            <v/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 t="str">
            <v/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 t="str">
            <v/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 t="str">
            <v/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 t="str">
            <v/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 t="str">
            <v/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 t="str">
            <v/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 t="str">
            <v/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 t="str">
            <v/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 t="str">
            <v/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 t="str">
            <v/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 t="str">
            <v/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 t="str">
            <v/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 t="str">
            <v/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 t="str">
            <v/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 t="str">
            <v/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 t="str">
            <v/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 t="str">
            <v/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 t="str">
            <v/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 t="str">
            <v/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 t="str">
            <v/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 t="str">
            <v/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 t="str">
            <v/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 t="str">
            <v/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 t="str">
            <v/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 t="str">
            <v/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 t="str">
            <v/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 t="str">
            <v/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 t="str">
            <v/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 t="str">
            <v/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 t="str">
            <v/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 t="str">
            <v/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 t="str">
            <v/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 t="str">
            <v/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 t="str">
            <v/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 t="str">
            <v/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 t="str">
            <v/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 t="str">
            <v/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tabSelected="1" topLeftCell="A7" workbookViewId="0">
      <selection activeCell="A46" sqref="A46:C46"/>
    </sheetView>
  </sheetViews>
  <sheetFormatPr baseColWidth="10" defaultRowHeight="12.75"/>
  <cols>
    <col min="1" max="1" width="35" customWidth="1"/>
    <col min="2" max="2" width="11.42578125" customWidth="1"/>
    <col min="12" max="12" width="11.42578125" customWidth="1"/>
  </cols>
  <sheetData>
    <row r="1" spans="1:10" ht="15.75">
      <c r="A1" s="46" t="s">
        <v>51</v>
      </c>
      <c r="B1" s="46"/>
      <c r="C1" s="46"/>
    </row>
    <row r="3" spans="1:10">
      <c r="A3" s="50" t="s">
        <v>50</v>
      </c>
      <c r="B3" s="50"/>
      <c r="C3" s="50"/>
      <c r="D3" s="50"/>
      <c r="E3" s="50"/>
    </row>
    <row r="4" spans="1:10" ht="15.75">
      <c r="A4" s="33"/>
    </row>
    <row r="5" spans="1:10" ht="12.75" customHeight="1">
      <c r="A5" s="11"/>
      <c r="B5" s="34" t="s">
        <v>37</v>
      </c>
      <c r="C5" s="34" t="s">
        <v>38</v>
      </c>
      <c r="D5" s="34" t="s">
        <v>39</v>
      </c>
      <c r="E5" s="34" t="s">
        <v>40</v>
      </c>
      <c r="F5" s="34" t="s">
        <v>41</v>
      </c>
      <c r="G5" s="34" t="s">
        <v>42</v>
      </c>
      <c r="H5" s="34" t="s">
        <v>43</v>
      </c>
      <c r="I5" s="34" t="s">
        <v>44</v>
      </c>
      <c r="J5" s="34" t="s">
        <v>46</v>
      </c>
    </row>
    <row r="6" spans="1:10">
      <c r="A6" s="7" t="s">
        <v>2</v>
      </c>
      <c r="B6" s="38">
        <f>45.4466194172573</f>
        <v>45.446619417257303</v>
      </c>
      <c r="C6" s="38">
        <f>45.0514264438963</f>
        <v>45.051426443896297</v>
      </c>
      <c r="D6" s="38">
        <f>44.5345328668481</f>
        <v>44.534532866848103</v>
      </c>
      <c r="E6" s="38">
        <f>44.5877437325905</f>
        <v>44.587743732590503</v>
      </c>
      <c r="F6" s="38">
        <f>43.9175219499532</f>
        <v>43.917521949953198</v>
      </c>
      <c r="G6" s="38">
        <f>44.4</f>
        <v>44.4</v>
      </c>
      <c r="H6" s="38">
        <f>44.8</f>
        <v>44.8</v>
      </c>
      <c r="I6" s="38">
        <f>43.7719990424598</f>
        <v>43.771999042459797</v>
      </c>
      <c r="J6" s="38">
        <f>45.1876629176616</f>
        <v>45.187662917661598</v>
      </c>
    </row>
    <row r="7" spans="1:10">
      <c r="A7" s="7" t="s">
        <v>4</v>
      </c>
      <c r="B7" s="38">
        <f>38.9548471534075</f>
        <v>38.954847153407499</v>
      </c>
      <c r="C7" s="38">
        <f>37.8850340451156</f>
        <v>37.885034045115603</v>
      </c>
      <c r="D7" s="38">
        <f>38.0320817277534</f>
        <v>38.0320817277534</v>
      </c>
      <c r="E7" s="38">
        <f>37.1998989133182</f>
        <v>37.199898913318201</v>
      </c>
      <c r="F7" s="38">
        <f>35.8330972520134</f>
        <v>35.833097252013403</v>
      </c>
      <c r="G7" s="38">
        <f>35.9</f>
        <v>35.9</v>
      </c>
      <c r="H7" s="38">
        <f>35.5</f>
        <v>35.5</v>
      </c>
      <c r="I7" s="38">
        <f>34.3748793016878</f>
        <v>34.374879301687798</v>
      </c>
      <c r="J7" s="38">
        <f>33.9675456389452</f>
        <v>33.967545638945197</v>
      </c>
    </row>
    <row r="8" spans="1:10">
      <c r="A8" s="7" t="s">
        <v>29</v>
      </c>
      <c r="B8" s="38">
        <f>39.755188595592</f>
        <v>39.755188595592003</v>
      </c>
      <c r="C8" s="38">
        <f>39.7180995861615</f>
        <v>39.7180995861615</v>
      </c>
      <c r="D8" s="38">
        <f>40.3756679047092</f>
        <v>40.375667904709204</v>
      </c>
      <c r="E8" s="38">
        <f>40.978720748536</f>
        <v>40.978720748535999</v>
      </c>
      <c r="F8" s="38">
        <f>41.146142846531</f>
        <v>41.146142846530999</v>
      </c>
      <c r="G8" s="38">
        <f>41</f>
        <v>41</v>
      </c>
      <c r="H8" s="38">
        <f>41.2</f>
        <v>41.2</v>
      </c>
      <c r="I8" s="38">
        <f>40.3100372615972</f>
        <v>40.310037261597202</v>
      </c>
      <c r="J8" s="38">
        <f>42.4749965022661</f>
        <v>42.474996502266102</v>
      </c>
    </row>
    <row r="9" spans="1:10">
      <c r="A9" s="7" t="s">
        <v>16</v>
      </c>
      <c r="B9" s="38">
        <f>31.5688955955862</f>
        <v>31.568895595586199</v>
      </c>
      <c r="C9" s="38">
        <f>31.7909522825862</f>
        <v>31.790952282586201</v>
      </c>
      <c r="D9" s="38">
        <f>31.7983275271948</f>
        <v>31.7983275271948</v>
      </c>
      <c r="E9" s="38">
        <f>31.5253719954216</f>
        <v>31.525371995421601</v>
      </c>
      <c r="F9" s="38">
        <f>31.7067080322349</f>
        <v>31.7067080322349</v>
      </c>
      <c r="G9" s="38">
        <f>29.1</f>
        <v>29.1</v>
      </c>
      <c r="H9" s="38">
        <f>31.2</f>
        <v>31.2</v>
      </c>
      <c r="I9" s="38">
        <f>29.6891526215299</f>
        <v>29.6891526215299</v>
      </c>
      <c r="J9" s="38">
        <f>29.6562148815271</f>
        <v>29.656214881527099</v>
      </c>
    </row>
    <row r="10" spans="1:10" ht="12.75" customHeight="1">
      <c r="A10" s="40" t="s">
        <v>54</v>
      </c>
      <c r="J10" s="39" t="s">
        <v>53</v>
      </c>
    </row>
    <row r="12" spans="1:10">
      <c r="A12" s="47" t="s">
        <v>49</v>
      </c>
      <c r="B12" s="47"/>
      <c r="C12" s="47"/>
      <c r="D12" s="47"/>
      <c r="E12" s="47"/>
      <c r="F12" s="47"/>
      <c r="G12" s="47"/>
      <c r="H12" s="47"/>
      <c r="I12" s="47"/>
    </row>
    <row r="32" spans="2:2">
      <c r="B32" s="32"/>
    </row>
    <row r="44" spans="1:3">
      <c r="A44" s="40"/>
    </row>
    <row r="46" spans="1:3">
      <c r="A46" s="48" t="s">
        <v>62</v>
      </c>
      <c r="B46" s="49"/>
      <c r="C46" s="49"/>
    </row>
    <row r="47" spans="1:3">
      <c r="A47" s="41"/>
    </row>
    <row r="48" spans="1:3">
      <c r="A48" s="42" t="s">
        <v>55</v>
      </c>
    </row>
  </sheetData>
  <customSheetViews>
    <customSheetView guid="{CB4E1C36-DA16-4A21-B45C-C46EE58207AB}">
      <selection sqref="A1:C1"/>
      <pageMargins left="0.7" right="0.7" top="0.75" bottom="0.75" header="0.3" footer="0.3"/>
      <pageSetup paperSize="9" orientation="portrait" r:id="rId1"/>
    </customSheetView>
    <customSheetView guid="{6B96B389-23FC-4734-88E6-469F00D9B9A1}" topLeftCell="A16">
      <selection activeCell="A10" sqref="A10:J10"/>
      <pageMargins left="0.7" right="0.7" top="0.75" bottom="0.75" header="0.3" footer="0.3"/>
      <pageSetup paperSize="9" orientation="portrait" r:id="rId2"/>
    </customSheetView>
  </customSheetViews>
  <mergeCells count="4">
    <mergeCell ref="A1:C1"/>
    <mergeCell ref="A12:I12"/>
    <mergeCell ref="A46:C46"/>
    <mergeCell ref="A3:E3"/>
  </mergeCells>
  <pageMargins left="0.7" right="0.7" top="0.75" bottom="0.75" header="0.3" footer="0.3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pageSetUpPr fitToPage="1"/>
  </sheetPr>
  <dimension ref="A1:J37"/>
  <sheetViews>
    <sheetView topLeftCell="A10" zoomScaleNormal="100" workbookViewId="0">
      <selection activeCell="A35" sqref="A35:I35"/>
    </sheetView>
  </sheetViews>
  <sheetFormatPr baseColWidth="10" defaultRowHeight="12.75"/>
  <cols>
    <col min="1" max="1" width="35.7109375" customWidth="1"/>
    <col min="7" max="7" width="11.5703125" customWidth="1"/>
  </cols>
  <sheetData>
    <row r="1" spans="1:10" ht="15.75">
      <c r="A1" s="46" t="s">
        <v>51</v>
      </c>
      <c r="B1" s="46"/>
      <c r="C1" s="46"/>
    </row>
    <row r="2" spans="1:10" ht="15.75">
      <c r="A2" s="2"/>
      <c r="B2" s="2"/>
      <c r="C2" s="2"/>
    </row>
    <row r="3" spans="1:10" ht="14.25" customHeight="1">
      <c r="A3" s="59" t="s">
        <v>47</v>
      </c>
      <c r="B3" s="59"/>
      <c r="C3" s="59"/>
      <c r="D3" s="59"/>
      <c r="E3" s="59"/>
      <c r="F3" s="59"/>
      <c r="G3" s="59"/>
    </row>
    <row r="5" spans="1:10" ht="18.75" customHeight="1">
      <c r="A5" s="11"/>
      <c r="B5" s="58" t="s">
        <v>27</v>
      </c>
      <c r="C5" s="53">
        <v>2016</v>
      </c>
      <c r="D5" s="53">
        <v>2017</v>
      </c>
      <c r="E5" s="53">
        <v>2018</v>
      </c>
      <c r="F5" s="53">
        <v>2019</v>
      </c>
      <c r="G5" s="56">
        <v>2020</v>
      </c>
      <c r="H5" s="57"/>
      <c r="I5" s="57"/>
    </row>
    <row r="6" spans="1:10" ht="26.25" customHeight="1">
      <c r="A6" s="11"/>
      <c r="B6" s="53"/>
      <c r="C6" s="53"/>
      <c r="D6" s="53"/>
      <c r="E6" s="53"/>
      <c r="F6" s="53"/>
      <c r="G6" s="43" t="s">
        <v>1</v>
      </c>
      <c r="H6" s="43" t="s">
        <v>31</v>
      </c>
      <c r="I6" s="43" t="s">
        <v>25</v>
      </c>
    </row>
    <row r="7" spans="1:10" ht="18" customHeight="1">
      <c r="A7" s="7" t="s">
        <v>2</v>
      </c>
      <c r="B7" s="9">
        <v>45.446619417257281</v>
      </c>
      <c r="C7" s="9">
        <v>43.917521949953176</v>
      </c>
      <c r="D7" s="9">
        <v>44.4</v>
      </c>
      <c r="E7" s="9">
        <v>44.8</v>
      </c>
      <c r="F7" s="9">
        <v>43.771999042459811</v>
      </c>
      <c r="G7" s="9">
        <v>45.18766291766164</v>
      </c>
      <c r="H7" s="36">
        <v>12.140214003171767</v>
      </c>
      <c r="I7" s="10">
        <v>49579</v>
      </c>
    </row>
    <row r="8" spans="1:10" ht="18" customHeight="1">
      <c r="A8" s="7" t="s">
        <v>3</v>
      </c>
      <c r="B8" s="9">
        <v>41.82049174202227</v>
      </c>
      <c r="C8" s="9">
        <v>45.125361170658962</v>
      </c>
      <c r="D8" s="9">
        <v>43.5</v>
      </c>
      <c r="E8" s="9">
        <v>42.4</v>
      </c>
      <c r="F8" s="9">
        <v>38.84732469944791</v>
      </c>
      <c r="G8" s="9">
        <v>41.067787971457697</v>
      </c>
      <c r="H8" s="36">
        <v>12.633792048929662</v>
      </c>
      <c r="I8" s="10">
        <v>6446</v>
      </c>
      <c r="J8" s="25"/>
    </row>
    <row r="9" spans="1:10" ht="18" customHeight="1">
      <c r="A9" s="7" t="s">
        <v>4</v>
      </c>
      <c r="B9" s="9">
        <v>38.954847153407499</v>
      </c>
      <c r="C9" s="9">
        <v>35.833097252013438</v>
      </c>
      <c r="D9" s="9">
        <v>35.9</v>
      </c>
      <c r="E9" s="9">
        <v>35.5</v>
      </c>
      <c r="F9" s="9">
        <v>34.374879301687841</v>
      </c>
      <c r="G9" s="9">
        <v>33.967545638945232</v>
      </c>
      <c r="H9" s="36">
        <v>7.0669371196754565</v>
      </c>
      <c r="I9" s="10">
        <v>8373</v>
      </c>
    </row>
    <row r="10" spans="1:10" ht="18" customHeight="1">
      <c r="A10" s="7" t="s">
        <v>28</v>
      </c>
      <c r="B10" s="9">
        <v>42.992002097810413</v>
      </c>
      <c r="C10" s="9">
        <v>42.055875453188314</v>
      </c>
      <c r="D10" s="9">
        <v>43.1</v>
      </c>
      <c r="E10" s="9">
        <v>42.4</v>
      </c>
      <c r="F10" s="9">
        <v>44.670358431826322</v>
      </c>
      <c r="G10" s="9">
        <v>46.201661257494912</v>
      </c>
      <c r="H10" s="36">
        <v>12.605203806590021</v>
      </c>
      <c r="I10" s="10">
        <v>16798</v>
      </c>
    </row>
    <row r="11" spans="1:10" ht="18" customHeight="1">
      <c r="A11" s="7" t="s">
        <v>64</v>
      </c>
      <c r="B11" s="9">
        <v>39.755188595592038</v>
      </c>
      <c r="C11" s="9">
        <v>41.146142846530978</v>
      </c>
      <c r="D11" s="9">
        <v>41</v>
      </c>
      <c r="E11" s="9">
        <v>41.2</v>
      </c>
      <c r="F11" s="9">
        <v>40.310037261597188</v>
      </c>
      <c r="G11" s="9">
        <v>42.474996502266109</v>
      </c>
      <c r="H11" s="36">
        <v>14.329367821696126</v>
      </c>
      <c r="I11" s="10">
        <v>400738</v>
      </c>
    </row>
    <row r="12" spans="1:10" ht="18" customHeight="1">
      <c r="A12" s="26" t="s">
        <v>7</v>
      </c>
      <c r="B12" s="6">
        <v>37.04228029126277</v>
      </c>
      <c r="C12" s="6">
        <v>38.272291015599464</v>
      </c>
      <c r="D12" s="6">
        <v>38.5</v>
      </c>
      <c r="E12" s="6">
        <v>39</v>
      </c>
      <c r="F12" s="6">
        <v>38.144375219816105</v>
      </c>
      <c r="G12" s="6">
        <v>40.619950515047464</v>
      </c>
      <c r="H12" s="37">
        <v>14.007271258331649</v>
      </c>
      <c r="I12" s="27">
        <v>64355</v>
      </c>
    </row>
    <row r="13" spans="1:10" ht="18" customHeight="1">
      <c r="A13" s="26" t="s">
        <v>30</v>
      </c>
      <c r="B13" s="6">
        <v>34.413747655497538</v>
      </c>
      <c r="C13" s="6">
        <v>37.007390402545361</v>
      </c>
      <c r="D13" s="6">
        <v>36.6</v>
      </c>
      <c r="E13" s="6">
        <v>37.4</v>
      </c>
      <c r="F13" s="6">
        <v>36.957515735813445</v>
      </c>
      <c r="G13" s="6">
        <v>38.795770511063246</v>
      </c>
      <c r="H13" s="37">
        <v>14.117877423144703</v>
      </c>
      <c r="I13" s="27">
        <v>39626</v>
      </c>
    </row>
    <row r="14" spans="1:10" ht="18" customHeight="1">
      <c r="A14" s="26" t="s">
        <v>9</v>
      </c>
      <c r="B14" s="6">
        <v>52.004840918500591</v>
      </c>
      <c r="C14" s="6">
        <v>53.0631814468871</v>
      </c>
      <c r="D14" s="6">
        <v>52.3</v>
      </c>
      <c r="E14" s="6">
        <v>52.2</v>
      </c>
      <c r="F14" s="6">
        <v>51.50477766909939</v>
      </c>
      <c r="G14" s="6">
        <v>54.944714270951742</v>
      </c>
      <c r="H14" s="37">
        <v>24.694292308222245</v>
      </c>
      <c r="I14" s="27">
        <v>15951</v>
      </c>
    </row>
    <row r="15" spans="1:10" ht="18" customHeight="1">
      <c r="A15" s="26" t="s">
        <v>10</v>
      </c>
      <c r="B15" s="6">
        <v>38.180683651416921</v>
      </c>
      <c r="C15" s="6">
        <v>40.642537738963419</v>
      </c>
      <c r="D15" s="6">
        <v>41.3</v>
      </c>
      <c r="E15" s="6">
        <v>41.7</v>
      </c>
      <c r="F15" s="6">
        <v>41.904435005220172</v>
      </c>
      <c r="G15" s="6">
        <v>43.421535949935382</v>
      </c>
      <c r="H15" s="37">
        <v>14.370450989728589</v>
      </c>
      <c r="I15" s="27">
        <v>31917</v>
      </c>
    </row>
    <row r="16" spans="1:10" ht="18" customHeight="1">
      <c r="A16" s="26" t="s">
        <v>11</v>
      </c>
      <c r="B16" s="6">
        <v>45.344546753980651</v>
      </c>
      <c r="C16" s="6">
        <v>47.754379718734619</v>
      </c>
      <c r="D16" s="6">
        <v>47.7</v>
      </c>
      <c r="E16" s="6">
        <v>48.9</v>
      </c>
      <c r="F16" s="6">
        <v>48.936755831022673</v>
      </c>
      <c r="G16" s="6">
        <v>50.663334716285711</v>
      </c>
      <c r="H16" s="37">
        <v>19.767856970562413</v>
      </c>
      <c r="I16" s="27">
        <v>52509</v>
      </c>
    </row>
    <row r="17" spans="1:9" ht="18" customHeight="1">
      <c r="A17" s="26" t="s">
        <v>0</v>
      </c>
      <c r="B17" s="6">
        <v>40.477809427547548</v>
      </c>
      <c r="C17" s="6">
        <v>42.033363341540394</v>
      </c>
      <c r="D17" s="6">
        <v>42.3</v>
      </c>
      <c r="E17" s="6">
        <v>42.5</v>
      </c>
      <c r="F17" s="6">
        <v>41.999581890771516</v>
      </c>
      <c r="G17" s="6">
        <v>43.581751344504973</v>
      </c>
      <c r="H17" s="37">
        <v>14.006600072234674</v>
      </c>
      <c r="I17" s="27">
        <v>88087</v>
      </c>
    </row>
    <row r="18" spans="1:9" ht="18" customHeight="1">
      <c r="A18" s="26" t="s">
        <v>12</v>
      </c>
      <c r="B18" s="6">
        <v>43.814747105423521</v>
      </c>
      <c r="C18" s="6">
        <v>41.903678422449751</v>
      </c>
      <c r="D18" s="6">
        <v>41.9</v>
      </c>
      <c r="E18" s="6">
        <v>43.6</v>
      </c>
      <c r="F18" s="6">
        <v>41.341904379268783</v>
      </c>
      <c r="G18" s="6">
        <v>41.820615796519412</v>
      </c>
      <c r="H18" s="37">
        <v>15.167336010709503</v>
      </c>
      <c r="I18" s="27">
        <v>3124</v>
      </c>
    </row>
    <row r="19" spans="1:9" ht="18" customHeight="1">
      <c r="A19" s="26" t="s">
        <v>24</v>
      </c>
      <c r="B19" s="6">
        <v>35.122569202508394</v>
      </c>
      <c r="C19" s="6">
        <v>35.188895544585129</v>
      </c>
      <c r="D19" s="6">
        <v>33.9</v>
      </c>
      <c r="E19" s="6">
        <v>33.700000000000003</v>
      </c>
      <c r="F19" s="6">
        <v>32.988580415754925</v>
      </c>
      <c r="G19" s="6">
        <v>35.189285476460014</v>
      </c>
      <c r="H19" s="37">
        <v>11.835752813478058</v>
      </c>
      <c r="I19" s="27">
        <v>42275</v>
      </c>
    </row>
    <row r="20" spans="1:9" ht="18" customHeight="1">
      <c r="A20" s="26" t="s">
        <v>13</v>
      </c>
      <c r="B20" s="6">
        <v>42.811396965175938</v>
      </c>
      <c r="C20" s="6">
        <v>43.449820788530467</v>
      </c>
      <c r="D20" s="6">
        <v>42.7</v>
      </c>
      <c r="E20" s="6">
        <v>42.2</v>
      </c>
      <c r="F20" s="6">
        <v>39.696168173823935</v>
      </c>
      <c r="G20" s="6">
        <v>41.921494934097268</v>
      </c>
      <c r="H20" s="37">
        <v>12.1226855197971</v>
      </c>
      <c r="I20" s="27">
        <v>31901</v>
      </c>
    </row>
    <row r="21" spans="1:9" ht="18" customHeight="1">
      <c r="A21" s="26" t="s">
        <v>14</v>
      </c>
      <c r="B21" s="6">
        <v>37.574433214968586</v>
      </c>
      <c r="C21" s="6">
        <v>38.344877000238831</v>
      </c>
      <c r="D21" s="6">
        <v>39.6</v>
      </c>
      <c r="E21" s="6">
        <v>38.1</v>
      </c>
      <c r="F21" s="6">
        <v>33.20062409210739</v>
      </c>
      <c r="G21" s="6">
        <v>40.680040802448147</v>
      </c>
      <c r="H21" s="37">
        <v>13.906834410064603</v>
      </c>
      <c r="I21" s="27">
        <v>5982</v>
      </c>
    </row>
    <row r="22" spans="1:9" ht="18" customHeight="1">
      <c r="A22" s="26" t="s">
        <v>15</v>
      </c>
      <c r="B22" s="6">
        <v>46.679553037123341</v>
      </c>
      <c r="C22" s="6">
        <v>45.643264068199514</v>
      </c>
      <c r="D22" s="6">
        <v>45</v>
      </c>
      <c r="E22" s="6">
        <v>44.9</v>
      </c>
      <c r="F22" s="6">
        <v>42.585814796389734</v>
      </c>
      <c r="G22" s="6">
        <v>44.511478910838228</v>
      </c>
      <c r="H22" s="37">
        <v>9.6618615411995012</v>
      </c>
      <c r="I22" s="27">
        <v>25011</v>
      </c>
    </row>
    <row r="23" spans="1:9" ht="18" customHeight="1">
      <c r="A23" s="7" t="s">
        <v>16</v>
      </c>
      <c r="B23" s="9">
        <v>31.568895595586156</v>
      </c>
      <c r="C23" s="9">
        <v>31.706708032234875</v>
      </c>
      <c r="D23" s="9">
        <v>29.1</v>
      </c>
      <c r="E23" s="9">
        <v>31.2</v>
      </c>
      <c r="F23" s="9">
        <v>29.689152621529924</v>
      </c>
      <c r="G23" s="9">
        <v>29.656214881527088</v>
      </c>
      <c r="H23" s="36">
        <v>8.2424539799616969</v>
      </c>
      <c r="I23" s="10">
        <v>37473</v>
      </c>
    </row>
    <row r="24" spans="1:9" ht="18" customHeight="1">
      <c r="A24" s="26" t="s">
        <v>61</v>
      </c>
      <c r="B24" s="6">
        <v>38.713583327218025</v>
      </c>
      <c r="C24" s="6">
        <v>38.743971556306548</v>
      </c>
      <c r="D24" s="6">
        <v>36.299999999999997</v>
      </c>
      <c r="E24" s="6">
        <v>38.299999999999997</v>
      </c>
      <c r="F24" s="6">
        <v>38.281317243634987</v>
      </c>
      <c r="G24" s="6">
        <v>38.711353598337226</v>
      </c>
      <c r="H24" s="37">
        <v>13.09431021044427</v>
      </c>
      <c r="I24" s="27">
        <v>16390</v>
      </c>
    </row>
    <row r="25" spans="1:9" ht="18" customHeight="1">
      <c r="A25" s="26" t="s">
        <v>17</v>
      </c>
      <c r="B25" s="6">
        <v>26.21411285887141</v>
      </c>
      <c r="C25" s="6">
        <v>26.399968144834819</v>
      </c>
      <c r="D25" s="6">
        <v>23.9</v>
      </c>
      <c r="E25" s="6">
        <v>26</v>
      </c>
      <c r="F25" s="6">
        <v>23.985556101518664</v>
      </c>
      <c r="G25" s="6">
        <v>25.093133695949728</v>
      </c>
      <c r="H25" s="37">
        <v>5.7974981849343603</v>
      </c>
      <c r="I25" s="27">
        <v>21083</v>
      </c>
    </row>
    <row r="26" spans="1:9" ht="18" customHeight="1">
      <c r="A26" s="7" t="s">
        <v>18</v>
      </c>
      <c r="B26" s="9">
        <v>29.971001449927503</v>
      </c>
      <c r="C26" s="9">
        <v>29.652246750790347</v>
      </c>
      <c r="D26" s="9">
        <v>31</v>
      </c>
      <c r="E26" s="9">
        <v>31.2</v>
      </c>
      <c r="F26" s="9">
        <v>27.893068327450145</v>
      </c>
      <c r="G26" s="9">
        <v>31.335693748069293</v>
      </c>
      <c r="H26" s="36">
        <v>9.010764441698548</v>
      </c>
      <c r="I26" s="10">
        <v>13187</v>
      </c>
    </row>
    <row r="27" spans="1:9" ht="18" customHeight="1">
      <c r="A27" s="45" t="s">
        <v>65</v>
      </c>
      <c r="B27" s="22">
        <v>39.154832868753111</v>
      </c>
      <c r="C27" s="22">
        <v>40.012435877506604</v>
      </c>
      <c r="D27" s="22">
        <v>39.5</v>
      </c>
      <c r="E27" s="22">
        <v>40</v>
      </c>
      <c r="F27" s="22">
        <v>38.986622735466064</v>
      </c>
      <c r="G27" s="22">
        <v>41.021434441602331</v>
      </c>
      <c r="H27" s="35">
        <v>13.172911992396392</v>
      </c>
      <c r="I27" s="28">
        <v>532594</v>
      </c>
    </row>
    <row r="28" spans="1:9" ht="15.75" customHeight="1">
      <c r="A28" s="7" t="s">
        <v>35</v>
      </c>
      <c r="B28" s="9">
        <v>42.944461730751989</v>
      </c>
      <c r="C28" s="9">
        <v>43.743751469799022</v>
      </c>
      <c r="D28" s="9">
        <v>43.4</v>
      </c>
      <c r="E28" s="9">
        <v>43.7</v>
      </c>
      <c r="F28" s="9">
        <v>42.800205394038684</v>
      </c>
      <c r="G28" s="9">
        <v>44.880340112198084</v>
      </c>
      <c r="H28" s="9">
        <v>15.009784973952831</v>
      </c>
      <c r="I28" s="10">
        <v>405690</v>
      </c>
    </row>
    <row r="29" spans="1:9" ht="15.75" customHeight="1" thickBot="1">
      <c r="A29" s="19" t="s">
        <v>36</v>
      </c>
      <c r="B29" s="20">
        <v>31.76895028561297</v>
      </c>
      <c r="C29" s="20">
        <v>32.141194428544168</v>
      </c>
      <c r="D29" s="20">
        <v>31.4</v>
      </c>
      <c r="E29" s="20">
        <v>32</v>
      </c>
      <c r="F29" s="20">
        <v>30.821049001859585</v>
      </c>
      <c r="G29" s="20">
        <v>32.197206111440941</v>
      </c>
      <c r="H29" s="20">
        <v>8.9685040568723267</v>
      </c>
      <c r="I29" s="29">
        <v>126904</v>
      </c>
    </row>
    <row r="30" spans="1:9">
      <c r="A30" s="5" t="s">
        <v>56</v>
      </c>
      <c r="H30" s="21"/>
      <c r="I30" s="21" t="s">
        <v>53</v>
      </c>
    </row>
    <row r="31" spans="1:9" ht="27" customHeight="1">
      <c r="A31" s="51" t="s">
        <v>59</v>
      </c>
      <c r="B31" s="51"/>
      <c r="C31" s="51"/>
      <c r="D31" s="51"/>
      <c r="E31" s="51"/>
      <c r="F31" s="51"/>
      <c r="G31" s="51"/>
      <c r="H31" s="51"/>
      <c r="I31" s="52"/>
    </row>
    <row r="32" spans="1:9" ht="26.25" customHeight="1">
      <c r="A32" s="51" t="s">
        <v>63</v>
      </c>
      <c r="B32" s="51"/>
      <c r="C32" s="51"/>
      <c r="D32" s="51"/>
      <c r="E32" s="51"/>
      <c r="F32" s="51"/>
      <c r="G32" s="51"/>
      <c r="H32" s="51"/>
      <c r="I32" s="52"/>
    </row>
    <row r="33" spans="1:9" ht="15" customHeight="1">
      <c r="A33" s="55" t="s">
        <v>32</v>
      </c>
      <c r="B33" s="52"/>
      <c r="C33" s="52"/>
      <c r="D33" s="52"/>
      <c r="E33" s="52"/>
      <c r="F33" s="52"/>
      <c r="G33" s="52"/>
      <c r="H33" s="52"/>
      <c r="I33" s="52"/>
    </row>
    <row r="34" spans="1:9" ht="15" customHeight="1">
      <c r="A34" s="55" t="s">
        <v>57</v>
      </c>
      <c r="B34" s="52"/>
      <c r="C34" s="52"/>
      <c r="D34" s="52"/>
      <c r="E34" s="52"/>
      <c r="F34" s="52"/>
      <c r="G34" s="52"/>
      <c r="H34" s="52"/>
      <c r="I34" s="52"/>
    </row>
    <row r="35" spans="1:9" ht="24" customHeight="1">
      <c r="A35" s="51" t="s">
        <v>58</v>
      </c>
      <c r="B35" s="51"/>
      <c r="C35" s="51"/>
      <c r="D35" s="51"/>
      <c r="E35" s="51"/>
      <c r="F35" s="51"/>
      <c r="G35" s="51"/>
      <c r="H35" s="51"/>
      <c r="I35" s="52"/>
    </row>
    <row r="36" spans="1:9" ht="24" customHeight="1">
      <c r="A36" s="31"/>
      <c r="B36" s="31"/>
      <c r="C36" s="31"/>
      <c r="D36" s="31"/>
      <c r="E36" s="31"/>
      <c r="F36" s="31"/>
      <c r="G36" s="31"/>
      <c r="H36" s="31"/>
    </row>
    <row r="37" spans="1:9" ht="12.75" customHeight="1">
      <c r="A37" s="54" t="s">
        <v>48</v>
      </c>
      <c r="B37" s="54"/>
      <c r="C37" s="54"/>
      <c r="D37" s="54"/>
      <c r="E37" s="54"/>
      <c r="F37" s="54"/>
      <c r="G37" s="54"/>
      <c r="H37" s="54"/>
      <c r="I37" s="8"/>
    </row>
  </sheetData>
  <customSheetViews>
    <customSheetView guid="{CB4E1C36-DA16-4A21-B45C-C46EE58207AB}" fitToPage="1">
      <selection sqref="A1:C1"/>
      <pageMargins left="0.78740157480314965" right="0.78740157480314965" top="0.98425196850393704" bottom="0.98425196850393704" header="0.51181102362204722" footer="0.51181102362204722"/>
      <pageSetup paperSize="9" scale="72" orientation="landscape" r:id="rId1"/>
      <headerFooter alignWithMargins="0"/>
    </customSheetView>
    <customSheetView guid="{6B96B389-23FC-4734-88E6-469F00D9B9A1}" showPageBreaks="1" fitToPage="1" printArea="1" topLeftCell="A28">
      <selection activeCell="I30" sqref="I30"/>
      <pageMargins left="0.78740157480314965" right="0.78740157480314965" top="0.98425196850393704" bottom="0.98425196850393704" header="0.51181102362204722" footer="0.51181102362204722"/>
      <pageSetup paperSize="9" scale="69" orientation="landscape" r:id="rId2"/>
      <headerFooter alignWithMargins="0"/>
    </customSheetView>
  </customSheetViews>
  <mergeCells count="14">
    <mergeCell ref="A1:C1"/>
    <mergeCell ref="G5:I5"/>
    <mergeCell ref="B5:B6"/>
    <mergeCell ref="C5:C6"/>
    <mergeCell ref="D5:D6"/>
    <mergeCell ref="A3:G3"/>
    <mergeCell ref="A31:I31"/>
    <mergeCell ref="F5:F6"/>
    <mergeCell ref="E5:E6"/>
    <mergeCell ref="A37:H37"/>
    <mergeCell ref="A32:I32"/>
    <mergeCell ref="A33:I33"/>
    <mergeCell ref="A34:I34"/>
    <mergeCell ref="A35:I35"/>
  </mergeCells>
  <phoneticPr fontId="4" type="noConversion"/>
  <pageMargins left="0.78740157480314965" right="0.78740157480314965" top="0.98425196850393704" bottom="0.98425196850393704" header="0.51181102362204722" footer="0.51181102362204722"/>
  <pageSetup paperSize="9" scale="69" orientation="landscape" r:id="rId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pageSetUpPr fitToPage="1"/>
  </sheetPr>
  <dimension ref="A1:P36"/>
  <sheetViews>
    <sheetView workbookViewId="0">
      <selection activeCell="N13" sqref="N13"/>
    </sheetView>
  </sheetViews>
  <sheetFormatPr baseColWidth="10" defaultRowHeight="12.75"/>
  <cols>
    <col min="1" max="1" width="35" customWidth="1"/>
    <col min="2" max="2" width="9.5703125" customWidth="1"/>
    <col min="3" max="3" width="12.140625" customWidth="1"/>
    <col min="4" max="4" width="9.5703125" customWidth="1"/>
    <col min="5" max="5" width="11.28515625" customWidth="1"/>
    <col min="6" max="10" width="8.140625" customWidth="1"/>
    <col min="11" max="11" width="7.85546875" customWidth="1"/>
  </cols>
  <sheetData>
    <row r="1" spans="1:9" ht="15.75">
      <c r="A1" s="46" t="s">
        <v>51</v>
      </c>
      <c r="B1" s="46"/>
      <c r="C1" s="46"/>
      <c r="D1" s="46"/>
    </row>
    <row r="3" spans="1:9">
      <c r="A3" s="59" t="s">
        <v>45</v>
      </c>
      <c r="B3" s="59"/>
      <c r="C3" s="59"/>
      <c r="D3" s="59"/>
      <c r="E3" s="59"/>
      <c r="F3" s="59"/>
      <c r="G3" s="59"/>
      <c r="H3" s="1"/>
      <c r="I3" s="1"/>
    </row>
    <row r="4" spans="1:9">
      <c r="A4" s="4"/>
      <c r="B4" s="1"/>
      <c r="C4" s="1"/>
      <c r="D4" s="1"/>
      <c r="E4" s="1"/>
      <c r="F4" s="1"/>
      <c r="G4" s="1"/>
      <c r="H4" s="1"/>
      <c r="I4" s="1"/>
    </row>
    <row r="5" spans="1:9" ht="12.75" customHeight="1">
      <c r="A5" s="61"/>
      <c r="B5" s="56" t="s">
        <v>20</v>
      </c>
      <c r="C5" s="60"/>
      <c r="D5" s="56" t="s">
        <v>21</v>
      </c>
      <c r="E5" s="60"/>
    </row>
    <row r="6" spans="1:9" ht="33.75">
      <c r="A6" s="61"/>
      <c r="B6" s="44" t="s">
        <v>26</v>
      </c>
      <c r="C6" s="44" t="s">
        <v>1</v>
      </c>
      <c r="D6" s="44" t="s">
        <v>26</v>
      </c>
      <c r="E6" s="44" t="s">
        <v>1</v>
      </c>
    </row>
    <row r="7" spans="1:9">
      <c r="A7" s="12" t="s">
        <v>2</v>
      </c>
      <c r="B7" s="17">
        <v>49579</v>
      </c>
      <c r="C7" s="9">
        <v>45.18766291766164</v>
      </c>
      <c r="D7" s="9"/>
      <c r="E7" s="14"/>
    </row>
    <row r="8" spans="1:9">
      <c r="A8" s="12" t="s">
        <v>3</v>
      </c>
      <c r="B8" s="17">
        <v>6446</v>
      </c>
      <c r="C8" s="9">
        <v>41.067787971457697</v>
      </c>
      <c r="D8" s="9"/>
      <c r="E8" s="14"/>
    </row>
    <row r="9" spans="1:9">
      <c r="A9" s="12" t="s">
        <v>4</v>
      </c>
      <c r="B9" s="17"/>
      <c r="C9" s="9"/>
      <c r="D9" s="17">
        <v>8373</v>
      </c>
      <c r="E9" s="14">
        <v>33.967545638945232</v>
      </c>
    </row>
    <row r="10" spans="1:9">
      <c r="A10" s="12" t="s">
        <v>5</v>
      </c>
      <c r="B10" s="17"/>
      <c r="C10" s="9"/>
      <c r="D10" s="17">
        <v>16798</v>
      </c>
      <c r="E10" s="14">
        <v>46.201661257494912</v>
      </c>
    </row>
    <row r="11" spans="1:9" ht="12.75" customHeight="1">
      <c r="A11" s="12" t="s">
        <v>6</v>
      </c>
      <c r="B11" s="17">
        <v>328127</v>
      </c>
      <c r="C11" s="9">
        <v>45.385851734230371</v>
      </c>
      <c r="D11" s="17">
        <v>72611</v>
      </c>
      <c r="E11" s="14">
        <v>32.930756113489593</v>
      </c>
    </row>
    <row r="12" spans="1:9">
      <c r="A12" s="26" t="s">
        <v>7</v>
      </c>
      <c r="B12" s="18">
        <v>50130</v>
      </c>
      <c r="C12" s="6">
        <v>42.349542121447641</v>
      </c>
      <c r="D12" s="18">
        <v>14225</v>
      </c>
      <c r="E12" s="15">
        <v>35.509236145781323</v>
      </c>
    </row>
    <row r="13" spans="1:9">
      <c r="A13" s="26" t="s">
        <v>8</v>
      </c>
      <c r="B13" s="18">
        <v>28389</v>
      </c>
      <c r="C13" s="6">
        <v>42.829340413976226</v>
      </c>
      <c r="D13" s="18">
        <v>11237</v>
      </c>
      <c r="E13" s="15">
        <v>31.339245872378402</v>
      </c>
    </row>
    <row r="14" spans="1:9">
      <c r="A14" s="26" t="s">
        <v>9</v>
      </c>
      <c r="B14" s="18">
        <v>15666</v>
      </c>
      <c r="C14" s="6">
        <v>55.208627008739775</v>
      </c>
      <c r="D14" s="18">
        <v>285</v>
      </c>
      <c r="E14" s="15">
        <v>43.511450381679388</v>
      </c>
    </row>
    <row r="15" spans="1:9">
      <c r="A15" s="26" t="s">
        <v>10</v>
      </c>
      <c r="B15" s="18">
        <v>26345</v>
      </c>
      <c r="C15" s="6">
        <v>46.739169002590216</v>
      </c>
      <c r="D15" s="18">
        <v>5572</v>
      </c>
      <c r="E15" s="15">
        <v>32.510648229184902</v>
      </c>
    </row>
    <row r="16" spans="1:9">
      <c r="A16" s="26" t="s">
        <v>11</v>
      </c>
      <c r="B16" s="18">
        <v>47243</v>
      </c>
      <c r="C16" s="6">
        <v>52.852204459261408</v>
      </c>
      <c r="D16" s="18">
        <v>5266</v>
      </c>
      <c r="E16" s="15">
        <v>36.938832772166108</v>
      </c>
    </row>
    <row r="17" spans="1:16">
      <c r="A17" s="26" t="s">
        <v>0</v>
      </c>
      <c r="B17" s="18">
        <v>70837</v>
      </c>
      <c r="C17" s="6">
        <v>45.873835134732573</v>
      </c>
      <c r="D17" s="18">
        <v>17250</v>
      </c>
      <c r="E17" s="15">
        <v>36.162005785920925</v>
      </c>
    </row>
    <row r="18" spans="1:16">
      <c r="A18" s="26" t="s">
        <v>12</v>
      </c>
      <c r="B18" s="18">
        <v>1844</v>
      </c>
      <c r="C18" s="6">
        <v>43.779677113010443</v>
      </c>
      <c r="D18" s="18">
        <v>1280</v>
      </c>
      <c r="E18" s="15">
        <v>39.287906691221608</v>
      </c>
    </row>
    <row r="19" spans="1:16">
      <c r="A19" s="26" t="s">
        <v>24</v>
      </c>
      <c r="B19" s="18">
        <v>33773</v>
      </c>
      <c r="C19" s="6">
        <v>39.563052773384875</v>
      </c>
      <c r="D19" s="18">
        <v>8502</v>
      </c>
      <c r="E19" s="15">
        <v>24.451410658307211</v>
      </c>
    </row>
    <row r="20" spans="1:16">
      <c r="A20" s="26" t="s">
        <v>13</v>
      </c>
      <c r="B20" s="18">
        <v>25045</v>
      </c>
      <c r="C20" s="6">
        <v>45.486741736287684</v>
      </c>
      <c r="D20" s="18">
        <v>6856</v>
      </c>
      <c r="E20" s="15">
        <v>32.590198222179964</v>
      </c>
    </row>
    <row r="21" spans="1:16">
      <c r="A21" s="26" t="s">
        <v>14</v>
      </c>
      <c r="B21" s="18">
        <v>5684</v>
      </c>
      <c r="C21" s="6">
        <v>41.619682214249103</v>
      </c>
      <c r="D21" s="18">
        <v>298</v>
      </c>
      <c r="E21" s="15">
        <v>28.435114503816795</v>
      </c>
    </row>
    <row r="22" spans="1:16">
      <c r="A22" s="26" t="s">
        <v>15</v>
      </c>
      <c r="B22" s="18">
        <v>23171</v>
      </c>
      <c r="C22" s="6">
        <v>45.013210039630117</v>
      </c>
      <c r="D22" s="18">
        <v>1840</v>
      </c>
      <c r="E22" s="15">
        <v>39.032668646584639</v>
      </c>
    </row>
    <row r="23" spans="1:16">
      <c r="A23" s="12" t="s">
        <v>22</v>
      </c>
      <c r="B23" s="17">
        <v>17447</v>
      </c>
      <c r="C23" s="9">
        <v>36.307071211553669</v>
      </c>
      <c r="D23" s="17">
        <v>20026</v>
      </c>
      <c r="E23" s="14">
        <v>25.576643081560192</v>
      </c>
    </row>
    <row r="24" spans="1:16">
      <c r="A24" s="26" t="s">
        <v>60</v>
      </c>
      <c r="B24" s="18">
        <v>16390</v>
      </c>
      <c r="C24" s="6">
        <v>38.711353598337226</v>
      </c>
      <c r="D24" s="18"/>
      <c r="E24" s="15"/>
    </row>
    <row r="25" spans="1:16">
      <c r="A25" s="26" t="s">
        <v>17</v>
      </c>
      <c r="B25" s="18">
        <v>1057</v>
      </c>
      <c r="C25" s="6">
        <v>18.495188101487315</v>
      </c>
      <c r="D25" s="18">
        <v>20026</v>
      </c>
      <c r="E25" s="15">
        <v>25.576643081560192</v>
      </c>
    </row>
    <row r="26" spans="1:16">
      <c r="A26" s="12" t="s">
        <v>23</v>
      </c>
      <c r="B26" s="17"/>
      <c r="C26" s="9"/>
      <c r="D26" s="17">
        <v>13187</v>
      </c>
      <c r="E26" s="14">
        <v>26.484975541579313</v>
      </c>
      <c r="J26" s="9"/>
      <c r="K26" s="10"/>
    </row>
    <row r="27" spans="1:16">
      <c r="A27" s="16" t="s">
        <v>19</v>
      </c>
      <c r="B27" s="23">
        <v>405690</v>
      </c>
      <c r="C27" s="24">
        <v>44.880340112198084</v>
      </c>
      <c r="D27" s="23">
        <v>126904</v>
      </c>
      <c r="E27" s="13">
        <v>32.197206111440941</v>
      </c>
    </row>
    <row r="28" spans="1:16">
      <c r="A28" s="5" t="s">
        <v>56</v>
      </c>
      <c r="E28" s="21" t="s">
        <v>53</v>
      </c>
    </row>
    <row r="29" spans="1:16" ht="15" customHeight="1">
      <c r="A29" s="62" t="s">
        <v>33</v>
      </c>
      <c r="B29" s="62"/>
      <c r="C29" s="3"/>
      <c r="D29" s="3"/>
      <c r="E29" s="3"/>
      <c r="F29" s="3"/>
      <c r="G29" s="3"/>
      <c r="H29" s="3"/>
    </row>
    <row r="30" spans="1:16" ht="13.5" customHeight="1">
      <c r="A30" s="62" t="s">
        <v>34</v>
      </c>
      <c r="B30" s="62"/>
      <c r="C30" s="3"/>
      <c r="D30" s="3"/>
      <c r="E30" s="3"/>
      <c r="F30" s="3"/>
      <c r="G30" s="3"/>
      <c r="H30" s="3"/>
    </row>
    <row r="31" spans="1:16" ht="12.75" customHeight="1">
      <c r="A31" s="62" t="s">
        <v>66</v>
      </c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</row>
    <row r="32" spans="1:16" ht="12.75" customHeight="1">
      <c r="A32" s="62" t="s">
        <v>52</v>
      </c>
      <c r="B32" s="62"/>
      <c r="C32" s="3"/>
      <c r="D32" s="3"/>
      <c r="E32" s="3"/>
      <c r="F32" s="3"/>
      <c r="G32" s="3"/>
      <c r="H32" s="3"/>
    </row>
    <row r="33" spans="1:8" ht="12.75" customHeight="1">
      <c r="A33" s="54" t="s">
        <v>48</v>
      </c>
      <c r="B33" s="54"/>
      <c r="C33" s="54"/>
      <c r="D33" s="54"/>
      <c r="E33" s="54"/>
      <c r="F33" s="54"/>
      <c r="G33" s="54"/>
      <c r="H33" s="54"/>
    </row>
    <row r="36" spans="1:8">
      <c r="G36" s="30"/>
    </row>
  </sheetData>
  <customSheetViews>
    <customSheetView guid="{CB4E1C36-DA16-4A21-B45C-C46EE58207AB}" fitToPage="1">
      <selection activeCell="A32" sqref="A32"/>
      <pageMargins left="0.78740157480314965" right="0.78740157480314965" top="0.98425196850393704" bottom="0.98425196850393704" header="0.51181102362204722" footer="0.51181102362204722"/>
      <pageSetup paperSize="9" scale="95" fitToHeight="0" orientation="landscape" r:id="rId1"/>
      <headerFooter alignWithMargins="0"/>
    </customSheetView>
    <customSheetView guid="{6B96B389-23FC-4734-88E6-469F00D9B9A1}" showPageBreaks="1" fitToPage="1" printArea="1" topLeftCell="A13">
      <selection activeCell="E28" sqref="E28"/>
      <pageMargins left="0.78740157480314965" right="0.78740157480314965" top="0.98425196850393704" bottom="0.98425196850393704" header="0.51181102362204722" footer="0.51181102362204722"/>
      <pageSetup paperSize="9" scale="95" fitToHeight="0" orientation="landscape" r:id="rId2"/>
      <headerFooter alignWithMargins="0"/>
    </customSheetView>
  </customSheetViews>
  <mergeCells count="10">
    <mergeCell ref="B5:C5"/>
    <mergeCell ref="D5:E5"/>
    <mergeCell ref="A33:H33"/>
    <mergeCell ref="A1:D1"/>
    <mergeCell ref="A5:A6"/>
    <mergeCell ref="A3:G3"/>
    <mergeCell ref="A29:B29"/>
    <mergeCell ref="A30:B30"/>
    <mergeCell ref="A31:P31"/>
    <mergeCell ref="A32:B32"/>
  </mergeCells>
  <phoneticPr fontId="4" type="noConversion"/>
  <pageMargins left="0.78740157480314965" right="0.78740157480314965" top="0.98425196850393704" bottom="0.98425196850393704" header="0.51181102362204722" footer="0.51181102362204722"/>
  <pageSetup paperSize="9" scale="95" fitToHeight="0" orientation="landscape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9.08 Graphique 1</vt:lpstr>
      <vt:lpstr>9.08 Tableau 2</vt:lpstr>
      <vt:lpstr>9.08 Tableau 3</vt:lpstr>
      <vt:lpstr>'9.08 Tableau 2'!Zone_d_impression</vt:lpstr>
      <vt:lpstr>'9.08 Tableau 3'!Zone_d_impression</vt:lpstr>
    </vt:vector>
  </TitlesOfParts>
  <Company>DEPP-MENJS-MESRI;direction de l'évaluation, de la prospective et de la performance;ministère de l'Éducation nationale, de la Jeunesse et des Sports;ministère de l'Enseignement supérieur, de la Recherche et de l'Innovation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RERS 2022 ; Repères et références statistiques 2022 ; 10-08</dc:title>
  <dc:creator>DEPP-MENJS-MESRI;direction de l'évaluation, de la prospective et de la performance;ministère de l'Éducation nationale, de la Jeunesse et des Sports;ministère de l'Enseignement supérieur, de la Recherche et de l'Innovation</dc:creator>
  <cp:lastModifiedBy>Administration centrale</cp:lastModifiedBy>
  <cp:lastPrinted>2019-07-02T09:58:04Z</cp:lastPrinted>
  <dcterms:created xsi:type="dcterms:W3CDTF">2012-07-13T15:01:51Z</dcterms:created>
  <dcterms:modified xsi:type="dcterms:W3CDTF">2022-04-01T12:56:40Z</dcterms:modified>
  <cp:contentStatus>publié</cp:contentStatus>
</cp:coreProperties>
</file>