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0" yWindow="0" windowWidth="18885" windowHeight="6345" firstSheet="9" activeTab="13"/>
  </bookViews>
  <sheets>
    <sheet name="Tab12.1_Evolution_boe" sheetId="2" r:id="rId1"/>
    <sheet name="Tab12.2_Demo_boe" sheetId="4" r:id="rId2"/>
    <sheet name="Tab12.3_Contrboe" sheetId="6" r:id="rId3"/>
    <sheet name="Tab12.4_TP" sheetId="7" r:id="rId4"/>
    <sheet name="Tab12.5_ADA" sheetId="8" r:id="rId5"/>
    <sheet name="Fig12.1_ADA" sheetId="11" r:id="rId6"/>
    <sheet name="Tab12.6_FF" sheetId="10" r:id="rId7"/>
    <sheet name="tab12_7demo" sheetId="12" r:id="rId8"/>
    <sheet name="fig12_2Representativité" sheetId="13" r:id="rId9"/>
    <sheet name="Tab12_8acad" sheetId="15" r:id="rId10"/>
    <sheet name="tab12_9Evol" sheetId="17" r:id="rId11"/>
    <sheet name="tab12_10evoBOF" sheetId="18" r:id="rId12"/>
    <sheet name="tab12_11Cohorte" sheetId="19" r:id="rId13"/>
    <sheet name="Tab12_12remu" sheetId="20" r:id="rId14"/>
    <sheet name="tab12_13ensRef" sheetId="21" r:id="rId15"/>
  </sheets>
  <externalReferences>
    <externalReference r:id="rId16"/>
    <externalReference r:id="rId17"/>
    <externalReference r:id="rId18"/>
    <externalReference r:id="rId19"/>
    <externalReference r:id="rId20"/>
    <externalReference r:id="rId21"/>
    <externalReference r:id="rId22"/>
  </externalReferences>
  <definedNames>
    <definedName name="_TAB1">'[1]C4.4'!$A$6:$G$25</definedName>
    <definedName name="_xlchart.v1.0" hidden="1">fig12_2Representativité!$A$26:$B$37</definedName>
    <definedName name="_xlchart.v1.1" hidden="1">fig12_2Representativité!$C$26:$C$37</definedName>
    <definedName name="_xlchart.v1.2" hidden="1">fig12_2Representativité!$D$26:$D$37</definedName>
    <definedName name="body" localSheetId="1">#REF!</definedName>
    <definedName name="body" localSheetId="2">#REF!</definedName>
    <definedName name="body" localSheetId="10">#REF!</definedName>
    <definedName name="body">#REF!</definedName>
    <definedName name="calcul">'[2]Calcul_B1.1'!$A$1:$L$37</definedName>
    <definedName name="cop" localSheetId="1">#REF!</definedName>
    <definedName name="cop" localSheetId="2">#REF!</definedName>
    <definedName name="cop" localSheetId="10">#REF!</definedName>
    <definedName name="cop">#REF!</definedName>
    <definedName name="countries" localSheetId="1">#REF!</definedName>
    <definedName name="countries" localSheetId="2">#REF!</definedName>
    <definedName name="countries" localSheetId="10">#REF!</definedName>
    <definedName name="countries">#REF!</definedName>
    <definedName name="DGRH_EFF" localSheetId="1">#REF!</definedName>
    <definedName name="DGRH_EFF" localSheetId="2">#REF!</definedName>
    <definedName name="DGRH_EFF" localSheetId="10">#REF!</definedName>
    <definedName name="DGRH_EFF">#REF!</definedName>
    <definedName name="donnee" localSheetId="1">#REF!,#REF!</definedName>
    <definedName name="donnee" localSheetId="2">#REF!,#REF!</definedName>
    <definedName name="donnee" localSheetId="10">#REF!,#REF!</definedName>
    <definedName name="donnee">#REF!,#REF!</definedName>
    <definedName name="GRAPH3_6" localSheetId="1">#REF!</definedName>
    <definedName name="GRAPH3_6" localSheetId="2">#REF!</definedName>
    <definedName name="GRAPH3_6" localSheetId="10">#REF!</definedName>
    <definedName name="GRAPH3_6">#REF!</definedName>
    <definedName name="GRAPH8">[3]GRAPH8!$A$1:$H$1343</definedName>
    <definedName name="note" localSheetId="1">#REF!</definedName>
    <definedName name="note" localSheetId="2">#REF!</definedName>
    <definedName name="note" localSheetId="10">#REF!</definedName>
    <definedName name="note">#REF!</definedName>
    <definedName name="p5_age">[4]E6C3NAGE!$A$1:$D$55</definedName>
    <definedName name="p5nr">[5]E6C3NE!$A$1:$AC$43</definedName>
    <definedName name="POpula">[6]POpula!$A$1:$I$1559</definedName>
    <definedName name="PYR_DIEO">[7]PYR_DIEO!$A$1:$E$990</definedName>
    <definedName name="source" localSheetId="1">#REF!</definedName>
    <definedName name="source" localSheetId="2">#REF!</definedName>
    <definedName name="source" localSheetId="10">#REF!</definedName>
    <definedName name="source">#REF!</definedName>
    <definedName name="t" localSheetId="1">#REF!</definedName>
    <definedName name="t" localSheetId="2">#REF!</definedName>
    <definedName name="t" localSheetId="10">#REF!</definedName>
    <definedName name="t">#REF!</definedName>
    <definedName name="Template_Y1" localSheetId="1">#REF!</definedName>
    <definedName name="Template_Y1" localSheetId="2">#REF!</definedName>
    <definedName name="Template_Y1" localSheetId="10">#REF!</definedName>
    <definedName name="Template_Y1">#REF!</definedName>
    <definedName name="Template_Y10" localSheetId="1">#REF!</definedName>
    <definedName name="Template_Y10" localSheetId="10">#REF!</definedName>
    <definedName name="Template_Y10">#REF!</definedName>
    <definedName name="Template_Y2" localSheetId="1">#REF!</definedName>
    <definedName name="Template_Y2" localSheetId="10">#REF!</definedName>
    <definedName name="Template_Y2">#REF!</definedName>
    <definedName name="Template_Y3" localSheetId="1">#REF!</definedName>
    <definedName name="Template_Y3" localSheetId="10">#REF!</definedName>
    <definedName name="Template_Y3">#REF!</definedName>
    <definedName name="Template_Y4" localSheetId="1">#REF!</definedName>
    <definedName name="Template_Y4" localSheetId="10">#REF!</definedName>
    <definedName name="Template_Y4">#REF!</definedName>
    <definedName name="Template_Y5" localSheetId="1">#REF!</definedName>
    <definedName name="Template_Y5" localSheetId="10">#REF!</definedName>
    <definedName name="Template_Y5">#REF!</definedName>
    <definedName name="Template_Y6" localSheetId="1">#REF!</definedName>
    <definedName name="Template_Y6" localSheetId="10">#REF!</definedName>
    <definedName name="Template_Y6">#REF!</definedName>
    <definedName name="Template_Y7" localSheetId="1">#REF!</definedName>
    <definedName name="Template_Y7" localSheetId="10">#REF!</definedName>
    <definedName name="Template_Y7">#REF!</definedName>
    <definedName name="Template_Y8" localSheetId="1">#REF!</definedName>
    <definedName name="Template_Y8" localSheetId="10">#REF!</definedName>
    <definedName name="Template_Y8">#REF!</definedName>
    <definedName name="Template_Y9" localSheetId="1">#REF!</definedName>
    <definedName name="Template_Y9" localSheetId="10">#REF!</definedName>
    <definedName name="Template_Y9">#REF!</definedName>
    <definedName name="test" localSheetId="1">#REF!</definedName>
    <definedName name="test" localSheetId="10">#REF!</definedName>
    <definedName name="test">#REF!</definedName>
    <definedName name="unite" localSheetId="1">#REF!</definedName>
    <definedName name="unite" localSheetId="10">#REF!</definedName>
    <definedName name="unit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7" l="1"/>
  <c r="I8" i="17"/>
  <c r="J7" i="17"/>
  <c r="I7" i="17"/>
  <c r="C33" i="13" l="1"/>
  <c r="C38" i="13" s="1"/>
  <c r="D27" i="13" s="1"/>
  <c r="D33" i="13" l="1"/>
  <c r="D38" i="13"/>
  <c r="D37" i="13"/>
  <c r="D35" i="13"/>
  <c r="D34" i="13"/>
  <c r="D32" i="13"/>
  <c r="D31" i="13"/>
  <c r="D30" i="13"/>
  <c r="D29" i="13"/>
  <c r="D28" i="13"/>
  <c r="D36" i="13"/>
  <c r="D26" i="13"/>
  <c r="K40" i="2" l="1"/>
  <c r="H40" i="2"/>
  <c r="K38" i="2"/>
  <c r="H38" i="2"/>
  <c r="K37" i="2"/>
  <c r="H37" i="2"/>
  <c r="K36" i="2"/>
  <c r="H36" i="2"/>
  <c r="K25" i="2"/>
  <c r="H25" i="2"/>
  <c r="K22" i="2"/>
  <c r="H22" i="2"/>
  <c r="H22" i="18" l="1"/>
  <c r="G22" i="18"/>
  <c r="F22" i="18"/>
  <c r="E22" i="18"/>
  <c r="D22" i="18"/>
  <c r="C22" i="18"/>
  <c r="B37" i="13"/>
  <c r="A37" i="13"/>
  <c r="B36" i="13"/>
  <c r="A36" i="13"/>
  <c r="B35" i="13"/>
  <c r="A35" i="13"/>
  <c r="B34" i="13"/>
  <c r="A34" i="13"/>
  <c r="B33" i="13"/>
  <c r="A33" i="13"/>
  <c r="B32" i="13"/>
  <c r="A32" i="13"/>
  <c r="B31" i="13"/>
  <c r="A31" i="13"/>
  <c r="B30" i="13"/>
  <c r="A30" i="13"/>
  <c r="B29" i="13"/>
  <c r="A29" i="13"/>
  <c r="B28" i="13"/>
  <c r="A28" i="13"/>
  <c r="B27" i="13"/>
  <c r="A27" i="13"/>
  <c r="B26" i="13"/>
  <c r="A26" i="13"/>
  <c r="L25" i="2" l="1"/>
  <c r="I25" i="2"/>
  <c r="F25" i="2"/>
  <c r="E13" i="6"/>
  <c r="E12" i="6"/>
  <c r="C13" i="6"/>
  <c r="E11" i="6"/>
  <c r="D12" i="6"/>
  <c r="C11" i="6"/>
  <c r="C12" i="6"/>
  <c r="B12" i="6"/>
  <c r="E10" i="6"/>
  <c r="C10" i="6"/>
  <c r="E9" i="6"/>
  <c r="C9" i="6"/>
  <c r="E8" i="6"/>
  <c r="C8" i="6"/>
  <c r="E7" i="6"/>
  <c r="C7" i="6"/>
  <c r="E6" i="6"/>
  <c r="C6" i="6"/>
  <c r="L40" i="2"/>
  <c r="I40" i="2"/>
  <c r="F40" i="2"/>
  <c r="L39" i="2"/>
  <c r="I39" i="2"/>
  <c r="F39" i="2"/>
  <c r="L38" i="2"/>
  <c r="I38" i="2"/>
  <c r="F38" i="2"/>
  <c r="L37" i="2"/>
  <c r="I37" i="2"/>
  <c r="F37" i="2"/>
  <c r="L36" i="2"/>
  <c r="I36" i="2"/>
  <c r="F36" i="2"/>
  <c r="L35" i="2"/>
  <c r="I35" i="2"/>
  <c r="F35" i="2"/>
  <c r="L34" i="2"/>
  <c r="I34" i="2"/>
  <c r="F34" i="2"/>
  <c r="L33" i="2"/>
  <c r="I33" i="2"/>
  <c r="F33" i="2"/>
  <c r="L32" i="2"/>
  <c r="I32" i="2"/>
  <c r="F32" i="2"/>
  <c r="L28" i="2"/>
  <c r="I28" i="2"/>
  <c r="F28" i="2"/>
  <c r="L27" i="2"/>
  <c r="I27" i="2"/>
  <c r="F27" i="2"/>
  <c r="L23" i="2"/>
  <c r="I23" i="2"/>
  <c r="F23" i="2"/>
  <c r="L22" i="2"/>
  <c r="I22" i="2"/>
  <c r="F22" i="2"/>
  <c r="L21" i="2"/>
  <c r="I21" i="2"/>
  <c r="F21" i="2"/>
  <c r="L20" i="2"/>
  <c r="I20" i="2"/>
  <c r="F20" i="2"/>
  <c r="L19" i="2"/>
  <c r="I19" i="2"/>
  <c r="F19" i="2"/>
  <c r="L18" i="2"/>
  <c r="I18" i="2"/>
  <c r="F18" i="2"/>
  <c r="L17" i="2"/>
  <c r="I17" i="2"/>
  <c r="F17" i="2"/>
  <c r="L16" i="2"/>
  <c r="I16" i="2"/>
  <c r="F16" i="2"/>
  <c r="L15" i="2"/>
  <c r="I15" i="2"/>
  <c r="F15" i="2"/>
  <c r="L14" i="2"/>
  <c r="I14" i="2"/>
  <c r="F14" i="2"/>
  <c r="L13" i="2"/>
  <c r="I13" i="2"/>
  <c r="F13" i="2"/>
  <c r="L12" i="2"/>
  <c r="I12" i="2"/>
  <c r="F12" i="2"/>
  <c r="L11" i="2"/>
  <c r="I11" i="2"/>
  <c r="F11" i="2"/>
  <c r="L6" i="2"/>
  <c r="I6" i="2"/>
  <c r="F6" i="2"/>
  <c r="L5" i="2"/>
  <c r="I5" i="2"/>
  <c r="F5" i="2"/>
</calcChain>
</file>

<file path=xl/sharedStrings.xml><?xml version="1.0" encoding="utf-8"?>
<sst xmlns="http://schemas.openxmlformats.org/spreadsheetml/2006/main" count="495" uniqueCount="298">
  <si>
    <t>Boe</t>
  </si>
  <si>
    <t>Personnels</t>
  </si>
  <si>
    <t>%</t>
  </si>
  <si>
    <t>Enseignants</t>
  </si>
  <si>
    <t>Secteur public</t>
  </si>
  <si>
    <t xml:space="preserve">Premier degré </t>
  </si>
  <si>
    <t>Second degré</t>
  </si>
  <si>
    <t>Titulaires</t>
  </si>
  <si>
    <t>Non-titulaires</t>
  </si>
  <si>
    <t>Ensemble premier et second degrés</t>
  </si>
  <si>
    <t>Secteur privé</t>
  </si>
  <si>
    <t>Premier degré</t>
  </si>
  <si>
    <t>Ensemble sur échelle de rémunération de titulaires</t>
  </si>
  <si>
    <t>Ensemble maîtres délégués</t>
  </si>
  <si>
    <t>Ensemble des enseignants</t>
  </si>
  <si>
    <t>Ensemble des enseignants et étudiants en préprofessionnalisation</t>
  </si>
  <si>
    <t>Non enseignants</t>
  </si>
  <si>
    <r>
      <t>Personnels d'encadrement -</t>
    </r>
    <r>
      <rPr>
        <sz val="8"/>
        <rFont val="Arial"/>
        <family val="2"/>
      </rPr>
      <t>Titulaires</t>
    </r>
  </si>
  <si>
    <t>Personnels vie scolaire</t>
  </si>
  <si>
    <t xml:space="preserve">Personnels administratifs, sociaux et de santé </t>
  </si>
  <si>
    <t>Ingénieurs et personnels techniques de recherche et de formation</t>
  </si>
  <si>
    <t xml:space="preserve">Ensemble des non enseignants </t>
  </si>
  <si>
    <t>Ensemble des non- enseignants et apprentis</t>
  </si>
  <si>
    <t>Ensemble des personnels</t>
  </si>
  <si>
    <t>Panorama statistique des personnels de l’enseignement scolaire 2023, DEPP </t>
  </si>
  <si>
    <t>► Source : DEPP, Panel des personnels issu de BSA, novembre 2022.</t>
  </si>
  <si>
    <t>Effectif</t>
  </si>
  <si>
    <t>Part des femmes</t>
  </si>
  <si>
    <t xml:space="preserve"> Part des moins de 35 ans</t>
  </si>
  <si>
    <t xml:space="preserve">Part des 50 ans ou plus </t>
  </si>
  <si>
    <t>Age moyen</t>
  </si>
  <si>
    <t>Effectifs ETP</t>
  </si>
  <si>
    <t>93,2</t>
  </si>
  <si>
    <t>46,6</t>
  </si>
  <si>
    <t>91,0</t>
  </si>
  <si>
    <t>48,9</t>
  </si>
  <si>
    <t>79,2</t>
  </si>
  <si>
    <t>50,9</t>
  </si>
  <si>
    <t>44,5</t>
  </si>
  <si>
    <t>83,2</t>
  </si>
  <si>
    <t>50,4</t>
  </si>
  <si>
    <t>47,2</t>
  </si>
  <si>
    <t>99,2</t>
  </si>
  <si>
    <t>48,3</t>
  </si>
  <si>
    <t>49,2</t>
  </si>
  <si>
    <t>61,8</t>
  </si>
  <si>
    <t>51,1</t>
  </si>
  <si>
    <t>93,8</t>
  </si>
  <si>
    <t>51,3</t>
  </si>
  <si>
    <t>45,9</t>
  </si>
  <si>
    <t>92,9</t>
  </si>
  <si>
    <t>51,2</t>
  </si>
  <si>
    <t>92,5</t>
  </si>
  <si>
    <t>45,0</t>
  </si>
  <si>
    <t>88,1</t>
  </si>
  <si>
    <t>92,7</t>
  </si>
  <si>
    <t>48,1</t>
  </si>
  <si>
    <t>71,1</t>
  </si>
  <si>
    <t>47,3</t>
  </si>
  <si>
    <t>93,3</t>
  </si>
  <si>
    <t>82,9</t>
  </si>
  <si>
    <t>81,7</t>
  </si>
  <si>
    <t>81,8</t>
  </si>
  <si>
    <t>47,4</t>
  </si>
  <si>
    <t>52,9</t>
  </si>
  <si>
    <t>49,0</t>
  </si>
  <si>
    <t>72,3</t>
  </si>
  <si>
    <t>48,5</t>
  </si>
  <si>
    <t>94,1</t>
  </si>
  <si>
    <t>51,4</t>
  </si>
  <si>
    <t>94,2</t>
  </si>
  <si>
    <t>46,0</t>
  </si>
  <si>
    <t>92,8</t>
  </si>
  <si>
    <t>51,6</t>
  </si>
  <si>
    <t>93,0</t>
  </si>
  <si>
    <t>50,5</t>
  </si>
  <si>
    <t>87,3</t>
  </si>
  <si>
    <t>48,2</t>
  </si>
  <si>
    <t>91,2</t>
  </si>
  <si>
    <t>Effectifs</t>
  </si>
  <si>
    <t>Non enseignants titulaires</t>
  </si>
  <si>
    <t>Non titulaires</t>
  </si>
  <si>
    <t>Recrutés en tant que contrat BOE en 2010</t>
  </si>
  <si>
    <t>Recrutés en tant que contrat BOE en 2020</t>
  </si>
  <si>
    <t>Situation à l'issue du contrat BOE</t>
  </si>
  <si>
    <t>Effectifs BOE</t>
  </si>
  <si>
    <t>Répartition
des effectifs
de BOE par
modalité de
service</t>
  </si>
  <si>
    <t>Temps plein</t>
  </si>
  <si>
    <t>Temps incomplet</t>
  </si>
  <si>
    <t>Mi-temps thérapeutique</t>
  </si>
  <si>
    <t>Temps partiel de droit pour handicap</t>
  </si>
  <si>
    <t>Autres motifs de temps partiels</t>
  </si>
  <si>
    <t>Poste adapté courte durée</t>
  </si>
  <si>
    <t>Poste adapté longue durée</t>
  </si>
  <si>
    <t>Réadaptation à l'emploi</t>
  </si>
  <si>
    <t>Retraites et départs définitifs pour invalidité</t>
  </si>
  <si>
    <t>Dont Public</t>
  </si>
  <si>
    <t>Dont privé</t>
  </si>
  <si>
    <t>Dont retraite sur
demande</t>
  </si>
  <si>
    <t>Dont bénéficiaires de l'obligation à l'emploi</t>
  </si>
  <si>
    <t>Nd</t>
  </si>
  <si>
    <t>Tableau 12.6 Evolution des retraites pour invalidité ou handicap des fonctionnaires (BOE et hors BOE)</t>
  </si>
  <si>
    <t>Ensemble des BOE</t>
  </si>
  <si>
    <t>Ensemble des BOE à temps partiel</t>
  </si>
  <si>
    <r>
      <t xml:space="preserve">Quotité moyenne </t>
    </r>
    <r>
      <rPr>
        <b/>
        <vertAlign val="superscript"/>
        <sz val="9"/>
        <rFont val="Arial"/>
        <family val="2"/>
      </rPr>
      <t xml:space="preserve">2 </t>
    </r>
    <r>
      <rPr>
        <b/>
        <sz val="9"/>
        <rFont val="Arial"/>
        <family val="2"/>
      </rPr>
      <t>(en %)</t>
    </r>
  </si>
  <si>
    <r>
      <rPr>
        <b/>
        <sz val="9"/>
        <rFont val="Arial"/>
        <family val="2"/>
      </rPr>
      <t xml:space="preserve">1. </t>
    </r>
    <r>
      <rPr>
        <sz val="9"/>
        <rFont val="Arial"/>
        <family val="2"/>
      </rPr>
      <t xml:space="preserve">Le temps partiel présenté ici n'inclut pas le temps incomplet, qui est intégré au temps complet. </t>
    </r>
  </si>
  <si>
    <r>
      <rPr>
        <b/>
        <sz val="9"/>
        <rFont val="Arial"/>
        <family val="2"/>
      </rPr>
      <t>2.</t>
    </r>
    <r>
      <rPr>
        <sz val="9"/>
        <rFont val="Arial"/>
        <family val="2"/>
      </rPr>
      <t xml:space="preserve"> La quotité moyenne désigne la quotité de travail réalisée par l'agent, qu'il soit à temps plein, à temps incomplet ou à temps partiel.</t>
    </r>
  </si>
  <si>
    <t>Ensemble des enseignants, psychologues et conseillers principaux d'éducation déclarés BOE</t>
  </si>
  <si>
    <t>► Source : DEPP,  Panel des personnels issu de BSA, base statistique des agents (BSA), novembre 2022.</t>
  </si>
  <si>
    <t>► Champ : France métropolitaine + DROM (hors Mayotte pour le privé), personnels rémunérés au titre de l'éducation nationale, en activité au 30 novembre.</t>
  </si>
  <si>
    <t>2012-2013</t>
  </si>
  <si>
    <t>2013-2014</t>
  </si>
  <si>
    <t>2014-2015</t>
  </si>
  <si>
    <t>2015-2016</t>
  </si>
  <si>
    <t>2016-2017</t>
  </si>
  <si>
    <t>2017-2018</t>
  </si>
  <si>
    <t>2018-2019</t>
  </si>
  <si>
    <t>2019-2020</t>
  </si>
  <si>
    <t>2020-2021</t>
  </si>
  <si>
    <t>2021-2022</t>
  </si>
  <si>
    <t>Année scolaire d'observation des départs</t>
  </si>
  <si>
    <t>Certifiés</t>
  </si>
  <si>
    <t>PEPS</t>
  </si>
  <si>
    <t>PLP</t>
  </si>
  <si>
    <t>Dont AESH</t>
  </si>
  <si>
    <t>Dont Agrégés</t>
  </si>
  <si>
    <t>Dont adjoints administratifs</t>
  </si>
  <si>
    <t>Secrétaires administratifs</t>
  </si>
  <si>
    <t>Infirmiers</t>
  </si>
  <si>
    <t>94,3</t>
  </si>
  <si>
    <t>47,8</t>
  </si>
  <si>
    <t>48,8</t>
  </si>
  <si>
    <t>94,7</t>
  </si>
  <si>
    <t>49,6</t>
  </si>
  <si>
    <t>95,5</t>
  </si>
  <si>
    <t>94,4</t>
  </si>
  <si>
    <t>Dont Conseiller principal d'éducation</t>
  </si>
  <si>
    <t>49,4</t>
  </si>
  <si>
    <t>60,9</t>
  </si>
  <si>
    <t>51,5</t>
  </si>
  <si>
    <t>93,6</t>
  </si>
  <si>
    <t>95,9</t>
  </si>
  <si>
    <t>90,2</t>
  </si>
  <si>
    <t>Total</t>
  </si>
  <si>
    <t>APSH du 1er degré</t>
  </si>
  <si>
    <t>APSH du 2nd degré</t>
  </si>
  <si>
    <t>Les accompagnants de personnels en situation de handicap</t>
  </si>
  <si>
    <t>Tableau 12.3 Suivi des personnels recrutés en 2020 par la voie contractuelle au titre du handicap</t>
  </si>
  <si>
    <r>
      <t>Tableau 12.4 Evolution des modalités de service des BOE</t>
    </r>
    <r>
      <rPr>
        <b/>
        <sz val="11"/>
        <color rgb="FF000000"/>
        <rFont val="Albany AMT"/>
      </rPr>
      <t/>
    </r>
  </si>
  <si>
    <t>Part des BOE
parmi la population globale
(en %)</t>
  </si>
  <si>
    <t>Part des BOE
postes
adaptés</t>
  </si>
  <si>
    <t>Tableau 12.5 Evolution des BOE affectés sur poste adapté dans le secteur public</t>
  </si>
  <si>
    <t>Ne bénéficiant pas d'un poste adapté</t>
  </si>
  <si>
    <t>Tableau 12.7 - Les AESH par budget et degré d'enseignement à la rentrée 2022</t>
  </si>
  <si>
    <t>1er degre</t>
  </si>
  <si>
    <t>F</t>
  </si>
  <si>
    <t>H</t>
  </si>
  <si>
    <t>Ensemble</t>
  </si>
  <si>
    <t>2nd degre</t>
  </si>
  <si>
    <t>int degre</t>
  </si>
  <si>
    <t>►  Source : DEPP, Panel des personnels issu de BSA, novembre 2022.</t>
  </si>
  <si>
    <t>Effectif 2022</t>
  </si>
  <si>
    <t>AESH</t>
  </si>
  <si>
    <t>AED</t>
  </si>
  <si>
    <t>Femmes</t>
  </si>
  <si>
    <t>Hommes</t>
  </si>
  <si>
    <t>Tableau 12.8 - Les AESH par académie à la rentrée 2022</t>
  </si>
  <si>
    <t>Académies et régions académiques</t>
  </si>
  <si>
    <t>% du total</t>
  </si>
  <si>
    <t xml:space="preserve"> Part des moins de 35 ans </t>
  </si>
  <si>
    <t>Part des 50 ans ou plus</t>
  </si>
  <si>
    <t>Clermont-Ferrand</t>
  </si>
  <si>
    <t>Grenoble</t>
  </si>
  <si>
    <t>Lyon</t>
  </si>
  <si>
    <t>Auvergne-Rhône-Alpes</t>
  </si>
  <si>
    <t>Besancon</t>
  </si>
  <si>
    <t>Dijon</t>
  </si>
  <si>
    <t>Bourgogne-Franche-Comté</t>
  </si>
  <si>
    <r>
      <t xml:space="preserve">Bretagne </t>
    </r>
    <r>
      <rPr>
        <sz val="8"/>
        <rFont val="Arial"/>
        <family val="2"/>
      </rPr>
      <t>(Rennes)</t>
    </r>
  </si>
  <si>
    <r>
      <t xml:space="preserve">Centre-Val-de-Loire </t>
    </r>
    <r>
      <rPr>
        <sz val="8"/>
        <rFont val="Arial"/>
        <family val="2"/>
      </rPr>
      <t>(Orléans-Tours)</t>
    </r>
  </si>
  <si>
    <t>Corse</t>
  </si>
  <si>
    <t>Nancy-Metz</t>
  </si>
  <si>
    <t>Reims</t>
  </si>
  <si>
    <t>Strasbourg</t>
  </si>
  <si>
    <t>Grand Est</t>
  </si>
  <si>
    <t>Amiens</t>
  </si>
  <si>
    <t>Lille</t>
  </si>
  <si>
    <t>Hauts-de-France</t>
  </si>
  <si>
    <t>Créteil</t>
  </si>
  <si>
    <t>Paris</t>
  </si>
  <si>
    <t>Versailles</t>
  </si>
  <si>
    <t>Île-de-France</t>
  </si>
  <si>
    <t>Normandie</t>
  </si>
  <si>
    <t>Bordeaux</t>
  </si>
  <si>
    <t>Limoges</t>
  </si>
  <si>
    <t>Poitiers</t>
  </si>
  <si>
    <t>Nouvelle-Aquitaine</t>
  </si>
  <si>
    <t>Montpellier</t>
  </si>
  <si>
    <t>Toulouse</t>
  </si>
  <si>
    <t>Occitanie</t>
  </si>
  <si>
    <r>
      <t xml:space="preserve">Pays de la Loire </t>
    </r>
    <r>
      <rPr>
        <sz val="8"/>
        <rFont val="Arial"/>
        <family val="2"/>
      </rPr>
      <t>(Nantes)</t>
    </r>
  </si>
  <si>
    <t>Aix-Marseille</t>
  </si>
  <si>
    <t>Nice</t>
  </si>
  <si>
    <t>Provence-Alpes-Côte d'Azur</t>
  </si>
  <si>
    <t>France métropolitaine</t>
  </si>
  <si>
    <t>Guadeloupe</t>
  </si>
  <si>
    <t>Guyane</t>
  </si>
  <si>
    <t>Martinique</t>
  </si>
  <si>
    <t>Mayotte</t>
  </si>
  <si>
    <t>Réunion</t>
  </si>
  <si>
    <t>Ensemble DROM</t>
  </si>
  <si>
    <t xml:space="preserve">France métropolitaine + DROM </t>
  </si>
  <si>
    <t xml:space="preserve">Tableau 12.9 - Evolution des AESH sur 5 ans (hors contrats aidés) </t>
  </si>
  <si>
    <t>2017</t>
  </si>
  <si>
    <t>2018</t>
  </si>
  <si>
    <t>2019</t>
  </si>
  <si>
    <t>2020</t>
  </si>
  <si>
    <t>2021</t>
  </si>
  <si>
    <t>2022</t>
  </si>
  <si>
    <t>Evolution 2020-2022</t>
  </si>
  <si>
    <t>Evolution 2021-2022</t>
  </si>
  <si>
    <t>Ensemble (en ETP)</t>
  </si>
  <si>
    <t>Ensemble des AESH</t>
  </si>
  <si>
    <t>Quotité moyenne</t>
  </si>
  <si>
    <t>CDI</t>
  </si>
  <si>
    <t>Accompagnant enseignant en situation de handicap (APSH)</t>
  </si>
  <si>
    <t>Accompagnant élève collectif</t>
  </si>
  <si>
    <t>Accompagnant élève individuel</t>
  </si>
  <si>
    <t>Accompagnant élève mutualisé</t>
  </si>
  <si>
    <t>Accompagnant élève organisé en pôle inclusif d accompagnement localisé (PIAL)</t>
  </si>
  <si>
    <t xml:space="preserve">Tableau 12.11 - Evolution professionnelle des AESH au bout de 5 ans </t>
  </si>
  <si>
    <t>Quotité moyenne (en %)</t>
  </si>
  <si>
    <t>Plus en activité au MENJS</t>
  </si>
  <si>
    <t>Enseignant titulaire</t>
  </si>
  <si>
    <t>Enseignants non titulaires ou apprentis</t>
  </si>
  <si>
    <t>Tableau 12.12 - Salaires mensuels moyens des AESH, en 2021</t>
  </si>
  <si>
    <t>Traitement indiciaire
brut</t>
  </si>
  <si>
    <t>Primes et indemnités</t>
  </si>
  <si>
    <t>Salaire
brut</t>
  </si>
  <si>
    <t xml:space="preserve">Salaire
net </t>
  </si>
  <si>
    <t>Salaire
net EQTP</t>
  </si>
  <si>
    <t>Montant</t>
  </si>
  <si>
    <t>En CDD</t>
  </si>
  <si>
    <t>En CDI</t>
  </si>
  <si>
    <t>Moins de 30 ans</t>
  </si>
  <si>
    <t>30-49 ans</t>
  </si>
  <si>
    <t>50 ans ou plus</t>
  </si>
  <si>
    <t>Ratio F/H</t>
  </si>
  <si>
    <t>-</t>
  </si>
  <si>
    <r>
      <rPr>
        <i/>
        <sz val="8"/>
        <rFont val="Marianne Light"/>
      </rPr>
      <t>Panorama statistique des personnels de l’enseignement scolaire 2023</t>
    </r>
    <r>
      <rPr>
        <sz val="8"/>
        <rFont val="Marianne Light"/>
        <family val="3"/>
      </rPr>
      <t>, DEPP</t>
    </r>
  </si>
  <si>
    <r>
      <rPr>
        <b/>
        <sz val="8"/>
        <rFont val="Marianne Light"/>
        <family val="3"/>
      </rPr>
      <t>1.</t>
    </r>
    <r>
      <rPr>
        <sz val="8"/>
        <rFont val="Marianne Light"/>
        <family val="3"/>
      </rPr>
      <t xml:space="preserve"> La part de primes dans le salaire brut correspond au total des primes et indemnités (hors IR, SFT) divisé par le salaire brut.</t>
    </r>
  </si>
  <si>
    <t>► Unité : salaire en euros.</t>
  </si>
  <si>
    <t>► Champ : France métropolitaine + DROM (hors Mayotte), public.</t>
  </si>
  <si>
    <r>
      <t xml:space="preserve">► Source : </t>
    </r>
    <r>
      <rPr>
        <i/>
        <sz val="8"/>
        <rFont val="Marianne Light"/>
      </rPr>
      <t>Insee</t>
    </r>
    <r>
      <rPr>
        <sz val="8"/>
        <rFont val="Marianne Light"/>
        <family val="3"/>
      </rPr>
      <t xml:space="preserve">, Système d'information sur les agents des services publics (Siasp).
Traitement </t>
    </r>
    <r>
      <rPr>
        <i/>
        <sz val="8"/>
        <rFont val="Marianne Light"/>
      </rPr>
      <t>DEPP</t>
    </r>
    <r>
      <rPr>
        <sz val="8"/>
        <rFont val="Marianne Light"/>
        <family val="3"/>
      </rPr>
      <t>.</t>
    </r>
  </si>
  <si>
    <t xml:space="preserve">IEN adaptation scolaire handicap </t>
  </si>
  <si>
    <t>Enseignants référents</t>
  </si>
  <si>
    <t>Dont secteur privé</t>
  </si>
  <si>
    <t>AESH référents</t>
  </si>
  <si>
    <t>► Champ : France métropolitaine + DROM,  personnels des corps AESH rémunérés au titre de l'éducation nationale, en activité  au 30 novembre.</t>
  </si>
  <si>
    <t>► Champ : France métropolitaine + DROM,  personnels des corps AESH rémunérés au titre de l'éducation nationale, en activité au 30 novembre.</t>
  </si>
  <si>
    <t>Figure 12.2 - Les AESH parmi l'ensemble des personnels à la rentrée 2022</t>
  </si>
  <si>
    <r>
      <rPr>
        <b/>
        <sz val="9"/>
        <rFont val="Arial"/>
        <family val="2"/>
      </rPr>
      <t xml:space="preserve">1. </t>
    </r>
    <r>
      <rPr>
        <sz val="9"/>
        <rFont val="Arial"/>
        <family val="2"/>
      </rPr>
      <t xml:space="preserve">Le temps incomplet est un temps de travail choisi par l’administration en fonction de ses besoins,  il n'inclus pas le temps partiel qui est un temps de travail choisi par l’agent. </t>
    </r>
  </si>
  <si>
    <r>
      <t>Part du temps incomplet</t>
    </r>
    <r>
      <rPr>
        <b/>
        <vertAlign val="superscript"/>
        <sz val="9"/>
        <rFont val="Arial"/>
        <family val="2"/>
      </rPr>
      <t xml:space="preserve"> 1</t>
    </r>
  </si>
  <si>
    <t>Tableau 12.10 - Evolution des AESH sur 5 ans (hors contrats aidés) selon le type de mission</t>
  </si>
  <si>
    <t>Tableau 12.13 -Effectifs des personnels pour le pilotage et l'accompagnement des AESH</t>
  </si>
  <si>
    <t>Quotité moyenne des CDI</t>
  </si>
  <si>
    <t>Quotité moyenne des CDD</t>
  </si>
  <si>
    <t>Personnels vie scolaire (1)</t>
  </si>
  <si>
    <r>
      <rPr>
        <b/>
        <sz val="9"/>
        <rFont val="Arial"/>
        <family val="2"/>
      </rPr>
      <t>1.</t>
    </r>
    <r>
      <rPr>
        <sz val="9"/>
        <rFont val="Arial"/>
        <family val="2"/>
      </rPr>
      <t xml:space="preserve"> 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Par ailleurs, en 2021 et 2022, suite à des difficultés dans la remontée des données, le nombre d’AED dans les bases n’est pas complet, en particulier les AED en CDI. Le nombre d'AED manquants a été estimé à 3 000 personnes en 2021 et 8 000 en 2022. Ils sont ici comptabilisés parmi les effectifs des personnels de vie scolaire non-titulaires. Ces chiffres seront réactualisés dans la prochaine édition du Panorama.</t>
    </r>
  </si>
  <si>
    <t>Part des femmes (en %)</t>
  </si>
  <si>
    <t xml:space="preserve"> Part des moins de 35 ans (en %)</t>
  </si>
  <si>
    <t>Part des 50 ans ou plus  (en %)</t>
  </si>
  <si>
    <r>
      <t xml:space="preserve">Part du temps partiel </t>
    </r>
    <r>
      <rPr>
        <b/>
        <vertAlign val="superscript"/>
        <sz val="9"/>
        <rFont val="Arial"/>
        <family val="2"/>
      </rPr>
      <t>1</t>
    </r>
    <r>
      <rPr>
        <b/>
        <sz val="9"/>
        <rFont val="Arial"/>
        <family val="2"/>
      </rPr>
      <t xml:space="preserve">  (en %)</t>
    </r>
  </si>
  <si>
    <t>Ensemble des BOE à temps plein ou incomplet</t>
  </si>
  <si>
    <t>Tableau 12.1 - Evolution des effectifs de personnels bénéficiaires de l'obligation d'emploi (2020/2022)</t>
  </si>
  <si>
    <t>Tableau 12.2 -Caractéristiques des personnels bénéficiaires de l'obligation d'emploi à la rentrée 2022</t>
  </si>
  <si>
    <t xml:space="preserve">► Lecture : Parmi les 24 663 personnels enseignants titulaires dans le secteur public en situation de handicap, on compte 78 % de femmes, 12 % personnes de moins de 35 ans et 46 % de personnes de 50 ans et plus. Leur âge moyen est de  47,2 ans, 22 % d'entre eux sont à temps partiel. Leur quotité moyenne de travail est de 93,2 %; l'effectif en équivalent temps plein est de 22 513 personnes.  </t>
  </si>
  <si>
    <t>Ensemble des contractuels BOE retrouvés</t>
  </si>
  <si>
    <t>Contractuels BOE non retrouvés</t>
  </si>
  <si>
    <t>Ensemble des contractuels BOE</t>
  </si>
  <si>
    <t>Enseignants titulaires 2D</t>
  </si>
  <si>
    <t>Enseignants titulaires 1D</t>
  </si>
  <si>
    <t>Contractuels bénéficiaires de l'obligation d'emploi</t>
  </si>
  <si>
    <t>Effectifs 2020</t>
  </si>
  <si>
    <t>Effectifs 2021</t>
  </si>
  <si>
    <t>Effectifs 2022</t>
  </si>
  <si>
    <t>► Lecture : Parmi les 263 personnels recrutés sur des contrats de BOE (sur le fondement de l'article L352-4 CGFP) en 2020, 22 % ont intégrés un corps d'enseignant du 2nd degré à l'issue de la première année (2021), 26 % à l'issue de la 2ème année (2022). 12 % n'ont pas intégré de corps ou de contrat au sein de l'éducation nationale.</t>
  </si>
  <si>
    <t>► Lecture : Parmi les 34 509 personnels déclarés comme BOE en 2022, 12 % ont un temps partiel de droit pour handicap. Cela représente 87,4 % de l'ensemble des personnels ayant déclaré un temps partiel pour handicap.</t>
  </si>
  <si>
    <t>► Lecture : Parmi les 24 161 enseignants, psyEN ou CPE déclarés comme BOE en 2022, 2 % ont un poste adapté de courte durée. Les BOE représentent ainsi 48 % des agents affectés en postes adaptés de courte durée.</t>
  </si>
  <si>
    <t>Figure 12.1 Les accompagnants de personnels en situation de handicap à la rentrée 2022</t>
  </si>
  <si>
    <t xml:space="preserve">► Lecture : Parmi les personnels rémunérés au titre de l'éducation nationale, en activité au 30 novembre 2020, 1 026 sont partis en retraite ou ont cessé leurs fonctions entre le 01/10/2021 et le 31/09/2022 pour un motif d'invalidité. Leur âge moyen est 56,6 ans, 89 % sont issus du secteur public, 22 % étaient déclarés BOE et cela résultait d'une demande de l'agent pour 94 % . </t>
  </si>
  <si>
    <t xml:space="preserve">► Lecture : Parmi les 121 4919 AESH, on compte 93 % de femmes, 17 % de personnes de moins de 35 ans et 37 % de personnes de 50 ans ou plus. Leur âge moyen est de  45,1 ans. Leur quotité moyenne de travail est de 63,0 %; l'effectif en équivalent temps plein est de 76 515 personnes.  </t>
  </si>
  <si>
    <t>Situation à la rentrée 2022 de la cohorte des AESH de la rentrée 2017</t>
  </si>
  <si>
    <t>Caractéristiques des AESH à la rentrée 2017</t>
  </si>
  <si>
    <t>►  Lecture : Parmi les 50 237 AESH de la rentrée 2017, 67 % sont toujours AESH à la rentrée 2022. Pour ceux qui sont restés AESH, au moment de leur observation à la rentrée 2017, on compte 94 % de femmes, 19 % de personnes de moins de 35 ans et 25 % de personnes de 50 ans ou plus. Leur âge moyen est de  42,9 ans. Leur quotité moyenne de travail est de 60,7 %.</t>
  </si>
  <si>
    <t>Répartition (%)</t>
  </si>
  <si>
    <t>Les composantes du salaire brut</t>
  </si>
  <si>
    <r>
      <t>Part de primes 
(en %)</t>
    </r>
    <r>
      <rPr>
        <b/>
        <vertAlign val="superscript"/>
        <sz val="8"/>
        <rFont val="Marianne"/>
        <family val="3"/>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</si>
</sst>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
    <numFmt numFmtId="166" formatCode="######0"/>
    <numFmt numFmtId="167" formatCode="0.0"/>
    <numFmt numFmtId="168" formatCode="###########0"/>
    <numFmt numFmtId="169" formatCode="########0"/>
    <numFmt numFmtId="170" formatCode="########0.0"/>
    <numFmt numFmtId="171" formatCode="_-* #,##0_-;\-* #,##0_-;_-* &quot;-&quot;??_-;_-@_-"/>
    <numFmt numFmtId="172" formatCode="_-* #,##0.0_-;\-* #,##0.0_-;_-* &quot;-&quot;??_-;_-@_-"/>
  </numFmts>
  <fonts count="43">
    <font>
      <sz val="11"/>
      <color theme="1"/>
      <name val="Calibri"/>
      <family val="2"/>
      <scheme val="minor"/>
    </font>
    <font>
      <sz val="10"/>
      <name val="Arial"/>
      <family val="2"/>
    </font>
    <font>
      <b/>
      <sz val="10"/>
      <name val="Arial"/>
      <family val="2"/>
    </font>
    <font>
      <sz val="9.5"/>
      <color rgb="FF000000"/>
      <name val="Albany AMT"/>
    </font>
    <font>
      <b/>
      <sz val="9"/>
      <name val="Arial"/>
      <family val="2"/>
    </font>
    <font>
      <sz val="8"/>
      <name val="Arial"/>
      <family val="2"/>
    </font>
    <font>
      <b/>
      <sz val="8"/>
      <name val="Arial"/>
      <family val="2"/>
    </font>
    <font>
      <b/>
      <sz val="10"/>
      <name val="MS Sans Serif"/>
      <family val="2"/>
    </font>
    <font>
      <sz val="9"/>
      <name val="Arial"/>
      <family val="2"/>
    </font>
    <font>
      <b/>
      <vertAlign val="superscript"/>
      <sz val="9"/>
      <name val="Arial"/>
      <family val="2"/>
    </font>
    <font>
      <sz val="11"/>
      <color theme="1"/>
      <name val="Calibri"/>
      <family val="2"/>
      <scheme val="minor"/>
    </font>
    <font>
      <b/>
      <sz val="11"/>
      <color theme="1"/>
      <name val="Calibri"/>
      <family val="2"/>
      <scheme val="minor"/>
    </font>
    <font>
      <b/>
      <sz val="9.5"/>
      <color rgb="FF000000"/>
      <name val="Albany AMT"/>
    </font>
    <font>
      <b/>
      <sz val="11"/>
      <color rgb="FF000000"/>
      <name val="Albany AMT"/>
    </font>
    <font>
      <b/>
      <sz val="9.5"/>
      <name val="Albany AMT"/>
    </font>
    <font>
      <sz val="9.5"/>
      <name val="Albany AMT"/>
    </font>
    <font>
      <sz val="11"/>
      <color indexed="8"/>
      <name val="Calibri"/>
      <family val="2"/>
      <scheme val="minor"/>
    </font>
    <font>
      <b/>
      <sz val="11"/>
      <color indexed="8"/>
      <name val="Calibri"/>
      <family val="2"/>
      <scheme val="minor"/>
    </font>
    <font>
      <sz val="10"/>
      <color theme="1"/>
      <name val="Calibri Light"/>
      <family val="2"/>
    </font>
    <font>
      <sz val="8"/>
      <name val="Marianne Light"/>
    </font>
    <font>
      <sz val="8"/>
      <color theme="1"/>
      <name val="Arial"/>
      <family val="2"/>
    </font>
    <font>
      <b/>
      <sz val="8"/>
      <color theme="1"/>
      <name val="Arial"/>
      <family val="2"/>
    </font>
    <font>
      <b/>
      <i/>
      <sz val="11"/>
      <color indexed="8"/>
      <name val="Calibri"/>
      <family val="2"/>
      <scheme val="minor"/>
    </font>
    <font>
      <b/>
      <sz val="7.5"/>
      <color indexed="10"/>
      <name val="Marianne"/>
      <family val="3"/>
    </font>
    <font>
      <b/>
      <sz val="7.5"/>
      <name val="Marianne"/>
      <family val="3"/>
    </font>
    <font>
      <sz val="7.5"/>
      <name val="Marianne"/>
      <family val="3"/>
    </font>
    <font>
      <sz val="8"/>
      <name val="Marianne"/>
      <family val="3"/>
    </font>
    <font>
      <b/>
      <sz val="8"/>
      <name val="Marianne"/>
      <family val="3"/>
    </font>
    <font>
      <b/>
      <vertAlign val="superscript"/>
      <sz val="8"/>
      <name val="Marianne"/>
      <family val="3"/>
    </font>
    <font>
      <i/>
      <sz val="8"/>
      <name val="Marianne"/>
      <family val="3"/>
    </font>
    <font>
      <sz val="8"/>
      <name val="Marianne Light"/>
      <family val="3"/>
    </font>
    <font>
      <i/>
      <sz val="8"/>
      <name val="Marianne Light"/>
    </font>
    <font>
      <b/>
      <sz val="8"/>
      <name val="Marianne Light"/>
      <family val="3"/>
    </font>
    <font>
      <i/>
      <sz val="11"/>
      <color theme="1"/>
      <name val="Calibri"/>
      <family val="2"/>
      <scheme val="minor"/>
    </font>
    <font>
      <b/>
      <sz val="9.5"/>
      <name val="Marianne"/>
      <family val="3"/>
    </font>
    <font>
      <sz val="9.5"/>
      <color rgb="FF000000"/>
      <name val="Arial"/>
      <family val="2"/>
    </font>
    <font>
      <b/>
      <sz val="10"/>
      <color rgb="FF000000"/>
      <name val="Arial"/>
      <family val="2"/>
    </font>
    <font>
      <sz val="10"/>
      <color rgb="FF000000"/>
      <name val="Arial"/>
      <family val="2"/>
    </font>
    <font>
      <b/>
      <sz val="9.5"/>
      <color rgb="FF000000"/>
      <name val="Arial"/>
      <family val="2"/>
    </font>
    <font>
      <b/>
      <sz val="11"/>
      <name val="Arial"/>
      <family val="2"/>
    </font>
    <font>
      <sz val="10"/>
      <color theme="1"/>
      <name val="Arial"/>
      <family val="2"/>
    </font>
    <font>
      <sz val="11"/>
      <name val="Calibri"/>
      <family val="2"/>
      <scheme val="minor"/>
    </font>
    <font>
      <b/>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D8DBD3"/>
        <bgColor indexed="64"/>
      </patternFill>
    </fill>
    <fill>
      <patternFill patternType="solid">
        <fgColor indexed="44"/>
        <bgColor indexed="64"/>
      </patternFill>
    </fill>
    <fill>
      <patternFill patternType="solid">
        <fgColor rgb="FFFFFFFF"/>
        <bgColor indexed="64"/>
      </patternFill>
    </fill>
    <fill>
      <patternFill patternType="solid">
        <fgColor rgb="FFF5F7F1"/>
        <bgColor indexed="64"/>
      </patternFill>
    </fill>
    <fill>
      <patternFill patternType="solid">
        <fgColor theme="6" tint="0.79998168889431442"/>
        <bgColor indexed="64"/>
      </patternFill>
    </fill>
    <fill>
      <patternFill patternType="solid">
        <fgColor indexed="9"/>
        <bgColor indexed="64"/>
      </patternFill>
    </fill>
    <fill>
      <patternFill patternType="solid">
        <fgColor rgb="FFC1CFE6"/>
        <bgColor indexed="64"/>
      </patternFill>
    </fill>
    <fill>
      <patternFill patternType="solid">
        <fgColor rgb="FFDDE6F3"/>
        <bgColor indexed="64"/>
      </patternFill>
    </fill>
    <fill>
      <patternFill patternType="solid">
        <fgColor rgb="FFEEF2F9"/>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theme="3" tint="-0.24994659260841701"/>
      </bottom>
      <diagonal/>
    </border>
    <border>
      <left style="thin">
        <color indexed="64"/>
      </left>
      <right/>
      <top/>
      <bottom style="thin">
        <color theme="3" tint="-0.24994659260841701"/>
      </bottom>
      <diagonal/>
    </border>
    <border>
      <left style="thin">
        <color indexed="64"/>
      </left>
      <right style="thin">
        <color indexed="64"/>
      </right>
      <top/>
      <bottom style="thin">
        <color indexed="64"/>
      </bottom>
      <diagonal/>
    </border>
    <border>
      <left style="thin">
        <color indexed="64"/>
      </left>
      <right style="thin">
        <color indexed="64"/>
      </right>
      <top style="thin">
        <color theme="3" tint="-0.24994659260841701"/>
      </top>
      <bottom/>
      <diagonal/>
    </border>
    <border>
      <left style="thin">
        <color indexed="64"/>
      </left>
      <right/>
      <top style="thin">
        <color theme="3"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3" tint="-0.24994659260841701"/>
      </bottom>
      <diagonal/>
    </border>
    <border>
      <left style="thin">
        <color indexed="64"/>
      </left>
      <right style="thin">
        <color rgb="FFFF00FF"/>
      </right>
      <top style="thin">
        <color indexed="64"/>
      </top>
      <bottom style="thin">
        <color indexed="64"/>
      </bottom>
      <diagonal/>
    </border>
    <border>
      <left style="thin">
        <color rgb="FFFF00FF"/>
      </left>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style="thin">
        <color rgb="FFC1C1C1"/>
      </bottom>
      <diagonal/>
    </border>
    <border>
      <left style="thin">
        <color rgb="FFC1C1C1"/>
      </left>
      <right/>
      <top/>
      <bottom style="thin">
        <color rgb="FFC1C1C1"/>
      </bottom>
      <diagonal/>
    </border>
    <border>
      <left/>
      <right/>
      <top style="thin">
        <color rgb="FFC1C1C1"/>
      </top>
      <bottom style="thin">
        <color rgb="FFC1C1C1"/>
      </bottom>
      <diagonal/>
    </border>
    <border>
      <left style="thin">
        <color rgb="FFC1C1C1"/>
      </left>
      <right/>
      <top style="thin">
        <color rgb="FFC1C1C1"/>
      </top>
      <bottom/>
      <diagonal/>
    </border>
    <border>
      <left style="medium">
        <color theme="6" tint="0.39994506668294322"/>
      </left>
      <right style="thin">
        <color rgb="FFC1C1C1"/>
      </right>
      <top style="thin">
        <color rgb="FFC1C1C1"/>
      </top>
      <bottom style="thin">
        <color rgb="FFC1C1C1"/>
      </bottom>
      <diagonal/>
    </border>
    <border>
      <left style="thin">
        <color rgb="FFC1C1C1"/>
      </left>
      <right style="medium">
        <color theme="6" tint="0.39994506668294322"/>
      </right>
      <top style="thin">
        <color rgb="FFC1C1C1"/>
      </top>
      <bottom style="thin">
        <color rgb="FFC1C1C1"/>
      </bottom>
      <diagonal/>
    </border>
    <border>
      <left style="medium">
        <color theme="6" tint="0.39994506668294322"/>
      </left>
      <right/>
      <top style="medium">
        <color theme="6" tint="0.39994506668294322"/>
      </top>
      <bottom/>
      <diagonal/>
    </border>
    <border>
      <left/>
      <right/>
      <top style="medium">
        <color theme="6" tint="0.39994506668294322"/>
      </top>
      <bottom/>
      <diagonal/>
    </border>
    <border>
      <left style="medium">
        <color theme="6" tint="0.39994506668294322"/>
      </left>
      <right/>
      <top style="medium">
        <color theme="6" tint="0.39994506668294322"/>
      </top>
      <bottom style="thin">
        <color rgb="FFC1C1C1"/>
      </bottom>
      <diagonal/>
    </border>
    <border>
      <left/>
      <right style="thin">
        <color rgb="FFC1C1C1"/>
      </right>
      <top style="medium">
        <color theme="6" tint="0.39994506668294322"/>
      </top>
      <bottom style="thin">
        <color rgb="FFC1C1C1"/>
      </bottom>
      <diagonal/>
    </border>
    <border>
      <left style="thin">
        <color rgb="FFC1C1C1"/>
      </left>
      <right/>
      <top style="medium">
        <color theme="6" tint="0.39994506668294322"/>
      </top>
      <bottom style="thin">
        <color rgb="FFC1C1C1"/>
      </bottom>
      <diagonal/>
    </border>
    <border>
      <left/>
      <right style="medium">
        <color theme="6" tint="0.39994506668294322"/>
      </right>
      <top style="medium">
        <color theme="6" tint="0.39994506668294322"/>
      </top>
      <bottom style="thin">
        <color rgb="FFC1C1C1"/>
      </bottom>
      <diagonal/>
    </border>
    <border>
      <left style="medium">
        <color theme="6" tint="0.39994506668294322"/>
      </left>
      <right/>
      <top style="medium">
        <color theme="6" tint="0.39994506668294322"/>
      </top>
      <bottom style="medium">
        <color theme="6" tint="0.39994506668294322"/>
      </bottom>
      <diagonal/>
    </border>
    <border>
      <left/>
      <right/>
      <top style="medium">
        <color theme="6" tint="0.39994506668294322"/>
      </top>
      <bottom style="medium">
        <color theme="6" tint="0.39994506668294322"/>
      </bottom>
      <diagonal/>
    </border>
    <border>
      <left/>
      <right style="medium">
        <color theme="6" tint="0.39994506668294322"/>
      </right>
      <top style="medium">
        <color theme="6" tint="0.39994506668294322"/>
      </top>
      <bottom style="medium">
        <color theme="6" tint="0.39994506668294322"/>
      </bottom>
      <diagonal/>
    </border>
    <border>
      <left style="medium">
        <color theme="6" tint="0.39994506668294322"/>
      </left>
      <right style="thin">
        <color rgb="FFC1C1C1"/>
      </right>
      <top style="thin">
        <color rgb="FFC1C1C1"/>
      </top>
      <bottom/>
      <diagonal/>
    </border>
    <border>
      <left style="thin">
        <color rgb="FFC1C1C1"/>
      </left>
      <right style="thin">
        <color rgb="FFC1C1C1"/>
      </right>
      <top style="thin">
        <color rgb="FFC1C1C1"/>
      </top>
      <bottom/>
      <diagonal/>
    </border>
    <border>
      <left style="thin">
        <color rgb="FFC1C1C1"/>
      </left>
      <right style="medium">
        <color theme="6" tint="0.39994506668294322"/>
      </right>
      <top style="thin">
        <color rgb="FFC1C1C1"/>
      </top>
      <bottom/>
      <diagonal/>
    </border>
    <border>
      <left style="medium">
        <color rgb="FFC1C1C1"/>
      </left>
      <right/>
      <top style="medium">
        <color rgb="FFC1C1C1"/>
      </top>
      <bottom style="thin">
        <color rgb="FFC1C1C1"/>
      </bottom>
      <diagonal/>
    </border>
    <border>
      <left style="medium">
        <color theme="6" tint="0.39994506668294322"/>
      </left>
      <right style="thin">
        <color rgb="FFC1C1C1"/>
      </right>
      <top style="medium">
        <color rgb="FFC1C1C1"/>
      </top>
      <bottom style="medium">
        <color theme="6" tint="0.39994506668294322"/>
      </bottom>
      <diagonal/>
    </border>
    <border>
      <left style="thin">
        <color rgb="FFC1C1C1"/>
      </left>
      <right style="thin">
        <color rgb="FFC1C1C1"/>
      </right>
      <top style="medium">
        <color rgb="FFC1C1C1"/>
      </top>
      <bottom style="medium">
        <color theme="6" tint="0.39994506668294322"/>
      </bottom>
      <diagonal/>
    </border>
    <border>
      <left style="thin">
        <color rgb="FFC1C1C1"/>
      </left>
      <right style="medium">
        <color theme="6" tint="0.39994506668294322"/>
      </right>
      <top style="medium">
        <color rgb="FFC1C1C1"/>
      </top>
      <bottom style="medium">
        <color theme="6" tint="0.39994506668294322"/>
      </bottom>
      <diagonal/>
    </border>
    <border>
      <left/>
      <right/>
      <top/>
      <bottom style="thin">
        <color rgb="FFC1C1C1"/>
      </bottom>
      <diagonal/>
    </border>
    <border>
      <left/>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indexed="64"/>
      </right>
      <top/>
      <bottom/>
      <diagonal/>
    </border>
    <border>
      <left style="thin">
        <color indexed="64"/>
      </left>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medium">
        <color theme="0"/>
      </right>
      <top style="medium">
        <color rgb="FF002060"/>
      </top>
      <bottom/>
      <diagonal/>
    </border>
    <border>
      <left style="medium">
        <color theme="0"/>
      </left>
      <right style="medium">
        <color theme="0"/>
      </right>
      <top style="medium">
        <color rgb="FF002060"/>
      </top>
      <bottom style="medium">
        <color theme="0"/>
      </bottom>
      <diagonal/>
    </border>
    <border>
      <left style="medium">
        <color theme="0"/>
      </left>
      <right/>
      <top style="medium">
        <color rgb="FF002060"/>
      </top>
      <bottom style="medium">
        <color theme="0"/>
      </bottom>
      <diagonal/>
    </border>
    <border>
      <left/>
      <right/>
      <top style="medium">
        <color rgb="FF002060"/>
      </top>
      <bottom style="medium">
        <color theme="0"/>
      </bottom>
      <diagonal/>
    </border>
    <border>
      <left/>
      <right style="medium">
        <color theme="0"/>
      </right>
      <top/>
      <bottom style="medium">
        <color rgb="FF002060"/>
      </bottom>
      <diagonal/>
    </border>
    <border>
      <left style="medium">
        <color theme="0"/>
      </left>
      <right style="medium">
        <color theme="0"/>
      </right>
      <top style="medium">
        <color theme="0"/>
      </top>
      <bottom style="medium">
        <color rgb="FF002060"/>
      </bottom>
      <diagonal/>
    </border>
    <border>
      <left style="medium">
        <color theme="0"/>
      </left>
      <right/>
      <top style="medium">
        <color theme="0"/>
      </top>
      <bottom style="medium">
        <color rgb="FF00206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rgb="FF002060"/>
      </top>
      <bottom/>
      <diagonal/>
    </border>
    <border>
      <left style="medium">
        <color theme="0"/>
      </left>
      <right style="medium">
        <color theme="0"/>
      </right>
      <top/>
      <bottom style="medium">
        <color rgb="FF002060"/>
      </bottom>
      <diagonal/>
    </border>
    <border>
      <left/>
      <right/>
      <top style="medium">
        <color rgb="FF002060"/>
      </top>
      <bottom/>
      <diagonal/>
    </border>
    <border>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theme="0"/>
      </left>
      <right/>
      <top/>
      <bottom style="medium">
        <color theme="0"/>
      </bottom>
      <diagonal/>
    </border>
    <border>
      <left/>
      <right/>
      <top/>
      <bottom style="medium">
        <color rgb="FF002060"/>
      </bottom>
      <diagonal/>
    </border>
  </borders>
  <cellStyleXfs count="15">
    <xf numFmtId="0" fontId="0" fillId="0" borderId="0"/>
    <xf numFmtId="0" fontId="1" fillId="0" borderId="0"/>
    <xf numFmtId="0" fontId="3" fillId="0" borderId="0"/>
    <xf numFmtId="0" fontId="1" fillId="0" borderId="0"/>
    <xf numFmtId="43" fontId="10" fillId="0" borderId="0" applyFont="0" applyFill="0" applyBorder="0" applyAlignment="0" applyProtection="0"/>
    <xf numFmtId="43" fontId="3" fillId="0" borderId="0" applyFont="0" applyFill="0" applyBorder="0" applyAlignment="0" applyProtection="0"/>
    <xf numFmtId="0" fontId="16" fillId="0" borderId="0"/>
    <xf numFmtId="0" fontId="18" fillId="0" borderId="0"/>
    <xf numFmtId="0" fontId="3" fillId="0" borderId="0"/>
    <xf numFmtId="43" fontId="1"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5" fillId="0" borderId="0" applyNumberFormat="0" applyFill="0" applyBorder="0" applyProtection="0"/>
    <xf numFmtId="9" fontId="10" fillId="0" borderId="0" applyFont="0" applyFill="0" applyBorder="0" applyAlignment="0" applyProtection="0"/>
  </cellStyleXfs>
  <cellXfs count="384">
    <xf numFmtId="0" fontId="0" fillId="0" borderId="0" xfId="0"/>
    <xf numFmtId="0" fontId="2" fillId="2" borderId="0" xfId="1" applyFont="1" applyFill="1"/>
    <xf numFmtId="0" fontId="3" fillId="3" borderId="0" xfId="2" applyFont="1" applyFill="1" applyBorder="1" applyAlignment="1">
      <alignment horizontal="left"/>
    </xf>
    <xf numFmtId="0" fontId="4" fillId="4" borderId="7" xfId="3" applyFont="1" applyFill="1" applyBorder="1" applyAlignment="1">
      <alignment horizontal="center" wrapText="1"/>
    </xf>
    <xf numFmtId="0" fontId="4" fillId="4" borderId="8" xfId="3" applyFont="1" applyFill="1" applyBorder="1" applyAlignment="1">
      <alignment horizontal="center" wrapText="1"/>
    </xf>
    <xf numFmtId="0" fontId="5" fillId="0" borderId="1" xfId="3" applyFont="1" applyFill="1" applyBorder="1" applyAlignment="1">
      <alignment horizontal="left" vertical="center" wrapText="1"/>
    </xf>
    <xf numFmtId="3" fontId="5" fillId="0" borderId="9" xfId="3" applyNumberFormat="1" applyFont="1" applyFill="1" applyBorder="1" applyAlignment="1">
      <alignment vertical="center" wrapText="1"/>
    </xf>
    <xf numFmtId="164" fontId="5" fillId="0" borderId="9" xfId="3" applyNumberFormat="1" applyFont="1" applyFill="1" applyBorder="1" applyAlignment="1">
      <alignment vertical="center" wrapText="1"/>
    </xf>
    <xf numFmtId="3" fontId="5" fillId="0" borderId="10" xfId="3" applyNumberFormat="1" applyFont="1" applyFill="1" applyBorder="1" applyAlignment="1">
      <alignment vertical="center" wrapText="1"/>
    </xf>
    <xf numFmtId="164" fontId="5" fillId="0" borderId="10" xfId="3" applyNumberFormat="1" applyFont="1" applyFill="1" applyBorder="1" applyAlignment="1">
      <alignment vertical="center" wrapText="1"/>
    </xf>
    <xf numFmtId="0" fontId="6" fillId="0" borderId="13" xfId="3" applyFont="1" applyFill="1" applyBorder="1" applyAlignment="1">
      <alignment horizontal="left" vertical="center" wrapText="1"/>
    </xf>
    <xf numFmtId="3" fontId="6" fillId="0" borderId="14" xfId="3" applyNumberFormat="1" applyFont="1" applyFill="1" applyBorder="1" applyAlignment="1">
      <alignment vertical="center" wrapText="1"/>
    </xf>
    <xf numFmtId="164" fontId="6" fillId="0" borderId="14" xfId="3" applyNumberFormat="1" applyFont="1" applyFill="1" applyBorder="1" applyAlignment="1">
      <alignment vertical="center" wrapText="1"/>
    </xf>
    <xf numFmtId="0" fontId="5" fillId="0" borderId="16" xfId="3" applyFont="1" applyFill="1" applyBorder="1" applyAlignment="1">
      <alignment horizontal="left" vertical="center" wrapText="1"/>
    </xf>
    <xf numFmtId="3" fontId="5" fillId="0" borderId="15" xfId="3" applyNumberFormat="1" applyFont="1" applyFill="1" applyBorder="1" applyAlignment="1">
      <alignment vertical="center" wrapText="1"/>
    </xf>
    <xf numFmtId="164" fontId="5" fillId="0" borderId="15" xfId="3" applyNumberFormat="1" applyFont="1" applyFill="1" applyBorder="1" applyAlignment="1">
      <alignment vertical="center" wrapText="1"/>
    </xf>
    <xf numFmtId="3" fontId="6" fillId="0" borderId="12" xfId="3" applyNumberFormat="1" applyFont="1" applyFill="1" applyBorder="1" applyAlignment="1">
      <alignment vertical="center" wrapText="1"/>
    </xf>
    <xf numFmtId="164" fontId="6" fillId="0" borderId="12" xfId="3" applyNumberFormat="1" applyFont="1" applyFill="1" applyBorder="1" applyAlignment="1">
      <alignment vertical="center" wrapText="1"/>
    </xf>
    <xf numFmtId="3" fontId="6" fillId="0" borderId="10" xfId="3" applyNumberFormat="1" applyFont="1" applyFill="1" applyBorder="1" applyAlignment="1">
      <alignment vertical="center" wrapText="1"/>
    </xf>
    <xf numFmtId="164" fontId="6" fillId="0" borderId="10" xfId="3" applyNumberFormat="1" applyFont="1" applyFill="1" applyBorder="1" applyAlignment="1">
      <alignment vertical="center" wrapText="1"/>
    </xf>
    <xf numFmtId="3" fontId="6" fillId="0" borderId="19" xfId="3" applyNumberFormat="1" applyFont="1" applyFill="1" applyBorder="1" applyAlignment="1">
      <alignment vertical="center" wrapText="1"/>
    </xf>
    <xf numFmtId="164" fontId="6" fillId="0" borderId="19" xfId="3" applyNumberFormat="1" applyFont="1" applyFill="1" applyBorder="1" applyAlignment="1">
      <alignment vertical="center" wrapText="1"/>
    </xf>
    <xf numFmtId="3" fontId="5" fillId="0" borderId="14" xfId="3" applyNumberFormat="1" applyFont="1" applyFill="1" applyBorder="1" applyAlignment="1">
      <alignment vertical="center" wrapText="1"/>
    </xf>
    <xf numFmtId="164" fontId="5" fillId="0" borderId="14" xfId="3" applyNumberFormat="1" applyFont="1" applyFill="1" applyBorder="1" applyAlignment="1">
      <alignment vertical="center" wrapText="1"/>
    </xf>
    <xf numFmtId="3" fontId="6" fillId="0" borderId="15" xfId="3" applyNumberFormat="1" applyFont="1" applyFill="1" applyBorder="1" applyAlignment="1">
      <alignment vertical="center" wrapText="1"/>
    </xf>
    <xf numFmtId="164" fontId="6" fillId="0" borderId="15" xfId="3" applyNumberFormat="1" applyFont="1" applyFill="1" applyBorder="1" applyAlignment="1">
      <alignment vertical="center" wrapText="1"/>
    </xf>
    <xf numFmtId="3" fontId="6" fillId="0" borderId="9" xfId="3" applyNumberFormat="1" applyFont="1" applyFill="1" applyBorder="1" applyAlignment="1">
      <alignment vertical="center" wrapText="1"/>
    </xf>
    <xf numFmtId="164" fontId="6" fillId="0" borderId="9" xfId="3" applyNumberFormat="1" applyFont="1" applyFill="1" applyBorder="1" applyAlignment="1">
      <alignment vertical="center" wrapText="1"/>
    </xf>
    <xf numFmtId="0" fontId="7" fillId="0" borderId="1" xfId="2" applyFont="1" applyBorder="1" applyAlignment="1">
      <alignment vertical="center"/>
    </xf>
    <xf numFmtId="0" fontId="7" fillId="0" borderId="11" xfId="2" applyFont="1" applyBorder="1" applyAlignment="1">
      <alignment vertical="center"/>
    </xf>
    <xf numFmtId="3" fontId="5" fillId="0" borderId="19" xfId="3" applyNumberFormat="1" applyFont="1" applyFill="1" applyBorder="1" applyAlignment="1">
      <alignment vertical="center" wrapText="1"/>
    </xf>
    <xf numFmtId="164" fontId="5" fillId="0" borderId="19" xfId="3" applyNumberFormat="1" applyFont="1" applyFill="1" applyBorder="1" applyAlignment="1">
      <alignment vertical="center" wrapText="1"/>
    </xf>
    <xf numFmtId="0" fontId="8" fillId="0" borderId="0" xfId="2" applyFont="1" applyFill="1"/>
    <xf numFmtId="0" fontId="8" fillId="2" borderId="0" xfId="1" applyFont="1" applyFill="1"/>
    <xf numFmtId="0" fontId="8" fillId="0" borderId="0" xfId="0" applyFont="1" applyFill="1"/>
    <xf numFmtId="0" fontId="8" fillId="0" borderId="0" xfId="3" applyFont="1" applyFill="1"/>
    <xf numFmtId="1" fontId="8" fillId="0" borderId="0" xfId="3" applyNumberFormat="1" applyFont="1" applyFill="1"/>
    <xf numFmtId="0" fontId="3" fillId="3" borderId="0" xfId="2" applyFont="1" applyFill="1" applyBorder="1" applyAlignment="1">
      <alignment horizontal="left"/>
    </xf>
    <xf numFmtId="170" fontId="0" fillId="5" borderId="23" xfId="0" applyNumberFormat="1" applyFont="1" applyFill="1" applyBorder="1" applyAlignment="1">
      <alignment horizontal="right"/>
    </xf>
    <xf numFmtId="170" fontId="11" fillId="5" borderId="23" xfId="0" applyNumberFormat="1" applyFont="1" applyFill="1" applyBorder="1" applyAlignment="1">
      <alignment horizontal="right"/>
    </xf>
    <xf numFmtId="0" fontId="8" fillId="0" borderId="0" xfId="0" applyFont="1" applyFill="1" applyBorder="1"/>
    <xf numFmtId="0" fontId="8" fillId="0" borderId="0" xfId="3" applyFont="1" applyFill="1" applyBorder="1"/>
    <xf numFmtId="0" fontId="13" fillId="3" borderId="0" xfId="2" applyFont="1" applyFill="1" applyBorder="1" applyAlignment="1">
      <alignment horizontal="left" wrapText="1"/>
    </xf>
    <xf numFmtId="0" fontId="3" fillId="3" borderId="0" xfId="2" applyFont="1" applyFill="1" applyBorder="1" applyAlignment="1">
      <alignment horizontal="left"/>
    </xf>
    <xf numFmtId="0" fontId="5" fillId="0" borderId="11" xfId="3" applyFont="1" applyFill="1" applyBorder="1" applyAlignment="1">
      <alignment horizontal="right" vertical="center" wrapText="1"/>
    </xf>
    <xf numFmtId="0" fontId="5" fillId="0" borderId="13" xfId="3" applyFont="1" applyFill="1" applyBorder="1" applyAlignment="1">
      <alignment vertical="center" wrapText="1"/>
    </xf>
    <xf numFmtId="0" fontId="5" fillId="0" borderId="20" xfId="3" applyFont="1" applyFill="1" applyBorder="1" applyAlignment="1">
      <alignment vertical="center" wrapText="1"/>
    </xf>
    <xf numFmtId="0" fontId="5" fillId="0" borderId="0" xfId="3" applyFont="1" applyFill="1" applyBorder="1" applyAlignment="1">
      <alignment horizontal="right" vertical="center" wrapText="1"/>
    </xf>
    <xf numFmtId="0" fontId="5" fillId="0" borderId="20" xfId="3" applyFont="1" applyFill="1" applyBorder="1" applyAlignment="1">
      <alignment horizontal="right" vertical="center" wrapText="1"/>
    </xf>
    <xf numFmtId="0" fontId="3" fillId="3" borderId="47" xfId="2" applyFont="1" applyFill="1" applyBorder="1" applyAlignment="1">
      <alignment horizontal="left"/>
    </xf>
    <xf numFmtId="1" fontId="4" fillId="4" borderId="9" xfId="3" applyNumberFormat="1" applyFont="1" applyFill="1" applyBorder="1" applyAlignment="1">
      <alignment horizontal="center" wrapText="1"/>
    </xf>
    <xf numFmtId="0" fontId="4" fillId="4" borderId="9" xfId="3" applyFont="1" applyFill="1" applyBorder="1" applyAlignment="1">
      <alignment horizontal="center" wrapText="1"/>
    </xf>
    <xf numFmtId="0" fontId="14" fillId="6" borderId="23" xfId="0" applyFont="1" applyFill="1" applyBorder="1" applyAlignment="1">
      <alignment horizontal="center" wrapText="1"/>
    </xf>
    <xf numFmtId="0" fontId="15" fillId="3" borderId="0" xfId="2" applyFont="1" applyFill="1" applyBorder="1" applyAlignment="1">
      <alignment horizontal="left"/>
    </xf>
    <xf numFmtId="0" fontId="16" fillId="0" borderId="0" xfId="6"/>
    <xf numFmtId="0" fontId="2" fillId="2" borderId="0" xfId="0" applyFont="1" applyFill="1"/>
    <xf numFmtId="0" fontId="16" fillId="0" borderId="19" xfId="6" applyBorder="1"/>
    <xf numFmtId="171" fontId="16" fillId="0" borderId="19" xfId="4" applyNumberFormat="1" applyFont="1" applyBorder="1"/>
    <xf numFmtId="171" fontId="16" fillId="7" borderId="19" xfId="4" applyNumberFormat="1" applyFont="1" applyFill="1" applyBorder="1"/>
    <xf numFmtId="0" fontId="17" fillId="0" borderId="19" xfId="6" applyFont="1" applyBorder="1"/>
    <xf numFmtId="171" fontId="17" fillId="0" borderId="19" xfId="4" applyNumberFormat="1" applyFont="1" applyBorder="1"/>
    <xf numFmtId="171" fontId="17" fillId="7" borderId="19" xfId="4" applyNumberFormat="1" applyFont="1" applyFill="1" applyBorder="1"/>
    <xf numFmtId="0" fontId="8" fillId="0" borderId="2" xfId="3" applyFont="1" applyFill="1" applyBorder="1" applyAlignment="1">
      <alignment vertical="top" wrapText="1"/>
    </xf>
    <xf numFmtId="0" fontId="19" fillId="2" borderId="0" xfId="7" applyFont="1" applyFill="1" applyAlignment="1">
      <alignment horizontal="right"/>
    </xf>
    <xf numFmtId="0" fontId="12" fillId="3" borderId="0" xfId="8" applyFont="1" applyFill="1" applyBorder="1" applyAlignment="1">
      <alignment horizontal="left"/>
    </xf>
    <xf numFmtId="0" fontId="3" fillId="3" borderId="0" xfId="8" applyFont="1" applyFill="1" applyBorder="1" applyAlignment="1">
      <alignment horizontal="left"/>
    </xf>
    <xf numFmtId="0" fontId="12" fillId="6" borderId="23" xfId="8" applyFont="1" applyFill="1" applyBorder="1" applyAlignment="1">
      <alignment vertical="center"/>
    </xf>
    <xf numFmtId="0" fontId="12" fillId="6" borderId="23" xfId="8" applyFont="1" applyFill="1" applyBorder="1" applyAlignment="1">
      <alignment horizontal="center" wrapText="1"/>
    </xf>
    <xf numFmtId="0" fontId="12" fillId="6" borderId="23" xfId="8" applyFont="1" applyFill="1" applyBorder="1" applyAlignment="1">
      <alignment horizontal="center"/>
    </xf>
    <xf numFmtId="0" fontId="12" fillId="6" borderId="23" xfId="8" applyFont="1" applyFill="1" applyBorder="1" applyAlignment="1">
      <alignment vertical="top"/>
    </xf>
    <xf numFmtId="0" fontId="12" fillId="6" borderId="23" xfId="8" applyFont="1" applyFill="1" applyBorder="1" applyAlignment="1">
      <alignment horizontal="left" vertical="top"/>
    </xf>
    <xf numFmtId="165" fontId="3" fillId="5" borderId="23" xfId="8" applyNumberFormat="1" applyFont="1" applyFill="1" applyBorder="1" applyAlignment="1">
      <alignment horizontal="right"/>
    </xf>
    <xf numFmtId="0" fontId="12" fillId="6" borderId="23" xfId="8" applyFont="1" applyFill="1" applyBorder="1" applyAlignment="1">
      <alignment horizontal="left" vertical="top" wrapText="1"/>
    </xf>
    <xf numFmtId="0" fontId="1" fillId="2" borderId="0" xfId="3" applyFill="1"/>
    <xf numFmtId="0" fontId="4" fillId="2" borderId="0" xfId="3" applyFont="1" applyFill="1"/>
    <xf numFmtId="0" fontId="5" fillId="2" borderId="0" xfId="3" applyFont="1" applyFill="1"/>
    <xf numFmtId="3" fontId="5" fillId="2" borderId="0" xfId="3" applyNumberFormat="1" applyFont="1" applyFill="1"/>
    <xf numFmtId="3" fontId="5" fillId="4" borderId="19" xfId="3" applyNumberFormat="1" applyFont="1" applyFill="1" applyBorder="1"/>
    <xf numFmtId="3" fontId="5" fillId="4" borderId="19" xfId="3" applyNumberFormat="1" applyFont="1" applyFill="1" applyBorder="1" applyAlignment="1">
      <alignment horizontal="center" wrapText="1"/>
    </xf>
    <xf numFmtId="0" fontId="5" fillId="4" borderId="19" xfId="3" applyFont="1" applyFill="1" applyBorder="1" applyAlignment="1">
      <alignment horizontal="center" wrapText="1"/>
    </xf>
    <xf numFmtId="0" fontId="5" fillId="4" borderId="17" xfId="3" applyFont="1" applyFill="1" applyBorder="1" applyAlignment="1">
      <alignment horizontal="center" wrapText="1"/>
    </xf>
    <xf numFmtId="0" fontId="0" fillId="0" borderId="0" xfId="0" applyAlignment="1"/>
    <xf numFmtId="0" fontId="5" fillId="4" borderId="1" xfId="3" applyFont="1" applyFill="1" applyBorder="1" applyAlignment="1">
      <alignment horizontal="left" wrapText="1"/>
    </xf>
    <xf numFmtId="171" fontId="20" fillId="0" borderId="9" xfId="9" applyNumberFormat="1" applyFont="1" applyBorder="1" applyAlignment="1">
      <alignment vertical="top" wrapText="1"/>
    </xf>
    <xf numFmtId="172" fontId="20" fillId="0" borderId="9" xfId="9" applyNumberFormat="1" applyFont="1" applyFill="1" applyBorder="1" applyAlignment="1">
      <alignment vertical="top" wrapText="1"/>
    </xf>
    <xf numFmtId="0" fontId="5" fillId="4" borderId="11" xfId="3" applyFont="1" applyFill="1" applyBorder="1" applyAlignment="1">
      <alignment horizontal="left" wrapText="1"/>
    </xf>
    <xf numFmtId="171" fontId="20" fillId="0" borderId="10" xfId="9" applyNumberFormat="1" applyFont="1" applyBorder="1" applyAlignment="1">
      <alignment vertical="top" wrapText="1"/>
    </xf>
    <xf numFmtId="172" fontId="20" fillId="0" borderId="10" xfId="9" applyNumberFormat="1" applyFont="1" applyFill="1" applyBorder="1" applyAlignment="1">
      <alignment vertical="top" wrapText="1"/>
    </xf>
    <xf numFmtId="0" fontId="6" fillId="4" borderId="4" xfId="3" applyFont="1" applyFill="1" applyBorder="1" applyAlignment="1">
      <alignment horizontal="left" wrapText="1"/>
    </xf>
    <xf numFmtId="171" fontId="6" fillId="0" borderId="49" xfId="9" applyNumberFormat="1" applyFont="1" applyBorder="1"/>
    <xf numFmtId="172" fontId="6" fillId="0" borderId="49" xfId="9" applyNumberFormat="1" applyFont="1" applyFill="1" applyBorder="1"/>
    <xf numFmtId="0" fontId="5" fillId="4" borderId="9" xfId="3" applyFont="1" applyFill="1" applyBorder="1" applyAlignment="1">
      <alignment horizontal="left" wrapText="1"/>
    </xf>
    <xf numFmtId="171" fontId="20" fillId="0" borderId="50" xfId="9" applyNumberFormat="1" applyFont="1" applyBorder="1" applyAlignment="1">
      <alignment vertical="top" wrapText="1"/>
    </xf>
    <xf numFmtId="172" fontId="20" fillId="0" borderId="50" xfId="9" applyNumberFormat="1" applyFont="1" applyFill="1" applyBorder="1" applyAlignment="1">
      <alignment vertical="top" wrapText="1"/>
    </xf>
    <xf numFmtId="0" fontId="5" fillId="4" borderId="10" xfId="3" applyFont="1" applyFill="1" applyBorder="1" applyAlignment="1">
      <alignment horizontal="left" wrapText="1"/>
    </xf>
    <xf numFmtId="0" fontId="6" fillId="4" borderId="10" xfId="3" applyFont="1" applyFill="1" applyBorder="1" applyAlignment="1">
      <alignment horizontal="left" wrapText="1"/>
    </xf>
    <xf numFmtId="0" fontId="6" fillId="4" borderId="19" xfId="3" applyFont="1" applyFill="1" applyBorder="1" applyAlignment="1">
      <alignment horizontal="left" wrapText="1"/>
    </xf>
    <xf numFmtId="171" fontId="21" fillId="0" borderId="51" xfId="9" applyNumberFormat="1" applyFont="1" applyBorder="1" applyAlignment="1">
      <alignment vertical="top" wrapText="1"/>
    </xf>
    <xf numFmtId="172" fontId="21" fillId="0" borderId="53" xfId="9" applyNumberFormat="1" applyFont="1" applyFill="1" applyBorder="1" applyAlignment="1">
      <alignment vertical="top" wrapText="1"/>
    </xf>
    <xf numFmtId="0" fontId="6" fillId="4" borderId="14" xfId="3" applyFont="1" applyFill="1" applyBorder="1" applyAlignment="1">
      <alignment horizontal="left" wrapText="1"/>
    </xf>
    <xf numFmtId="171" fontId="21" fillId="0" borderId="54" xfId="9" applyNumberFormat="1" applyFont="1" applyBorder="1" applyAlignment="1">
      <alignment vertical="top" wrapText="1"/>
    </xf>
    <xf numFmtId="172" fontId="21" fillId="0" borderId="56" xfId="9" applyNumberFormat="1" applyFont="1" applyFill="1" applyBorder="1" applyAlignment="1">
      <alignment vertical="top" wrapText="1"/>
    </xf>
    <xf numFmtId="0" fontId="6" fillId="4" borderId="57" xfId="3" applyFont="1" applyFill="1" applyBorder="1" applyAlignment="1">
      <alignment vertical="center" wrapText="1"/>
    </xf>
    <xf numFmtId="171" fontId="21" fillId="0" borderId="58" xfId="9" applyNumberFormat="1" applyFont="1" applyBorder="1" applyAlignment="1">
      <alignment vertical="top" wrapText="1"/>
    </xf>
    <xf numFmtId="172" fontId="21" fillId="0" borderId="60" xfId="9" applyNumberFormat="1" applyFont="1" applyFill="1" applyBorder="1" applyAlignment="1">
      <alignment vertical="top" wrapText="1"/>
    </xf>
    <xf numFmtId="0" fontId="5" fillId="4" borderId="61" xfId="3" applyFont="1" applyFill="1" applyBorder="1" applyAlignment="1">
      <alignment wrapText="1"/>
    </xf>
    <xf numFmtId="171" fontId="20" fillId="0" borderId="51" xfId="9" applyNumberFormat="1" applyFont="1" applyBorder="1" applyAlignment="1">
      <alignment vertical="top" wrapText="1"/>
    </xf>
    <xf numFmtId="172" fontId="20" fillId="0" borderId="53" xfId="9" applyNumberFormat="1" applyFont="1" applyFill="1" applyBorder="1" applyAlignment="1">
      <alignment vertical="top" wrapText="1"/>
    </xf>
    <xf numFmtId="0" fontId="6" fillId="4" borderId="62" xfId="3" applyFont="1" applyFill="1" applyBorder="1" applyAlignment="1">
      <alignment horizontal="left" vertical="center"/>
    </xf>
    <xf numFmtId="172" fontId="21" fillId="0" borderId="53" xfId="9" applyNumberFormat="1" applyFont="1" applyBorder="1" applyAlignment="1">
      <alignment vertical="top" wrapText="1"/>
    </xf>
    <xf numFmtId="0" fontId="6" fillId="4" borderId="17" xfId="3" applyFont="1" applyFill="1" applyBorder="1" applyAlignment="1">
      <alignment vertical="top" wrapText="1"/>
    </xf>
    <xf numFmtId="171" fontId="21" fillId="0" borderId="63" xfId="9" applyNumberFormat="1" applyFont="1" applyBorder="1" applyAlignment="1">
      <alignment vertical="top" wrapText="1"/>
    </xf>
    <xf numFmtId="172" fontId="21" fillId="0" borderId="65" xfId="9" applyNumberFormat="1" applyFont="1" applyBorder="1" applyAlignment="1">
      <alignment vertical="top" wrapText="1"/>
    </xf>
    <xf numFmtId="0" fontId="8" fillId="0" borderId="0" xfId="1" applyFont="1" applyFill="1"/>
    <xf numFmtId="0" fontId="8" fillId="2" borderId="0" xfId="3" applyFont="1" applyFill="1"/>
    <xf numFmtId="0" fontId="16" fillId="0" borderId="19" xfId="6" applyBorder="1" applyAlignment="1">
      <alignment horizontal="center" vertical="center" wrapText="1"/>
    </xf>
    <xf numFmtId="0" fontId="17" fillId="0" borderId="19" xfId="6" applyFont="1" applyBorder="1" applyAlignment="1">
      <alignment vertical="center"/>
    </xf>
    <xf numFmtId="0" fontId="17" fillId="0" borderId="19" xfId="6" applyFont="1" applyBorder="1" applyAlignment="1">
      <alignment vertical="center" wrapText="1"/>
    </xf>
    <xf numFmtId="171" fontId="17" fillId="0" borderId="19" xfId="4" applyNumberFormat="1" applyFont="1" applyBorder="1" applyAlignment="1">
      <alignment horizontal="right" vertical="center"/>
    </xf>
    <xf numFmtId="172" fontId="17" fillId="0" borderId="19" xfId="4" applyNumberFormat="1" applyFont="1" applyBorder="1" applyAlignment="1">
      <alignment horizontal="right" vertical="center"/>
    </xf>
    <xf numFmtId="171" fontId="17" fillId="0" borderId="19" xfId="4" applyNumberFormat="1" applyFont="1" applyBorder="1" applyAlignment="1">
      <alignment vertical="center"/>
    </xf>
    <xf numFmtId="0" fontId="22" fillId="0" borderId="19" xfId="6" applyFont="1" applyBorder="1"/>
    <xf numFmtId="167" fontId="22" fillId="0" borderId="19" xfId="6" applyNumberFormat="1" applyFont="1" applyBorder="1"/>
    <xf numFmtId="0" fontId="16" fillId="0" borderId="0" xfId="6" applyAlignment="1">
      <alignment wrapText="1"/>
    </xf>
    <xf numFmtId="0" fontId="16" fillId="0" borderId="0" xfId="6" applyAlignment="1">
      <alignment horizontal="left"/>
    </xf>
    <xf numFmtId="171" fontId="0" fillId="0" borderId="0" xfId="10" applyNumberFormat="1" applyFont="1"/>
    <xf numFmtId="0" fontId="17" fillId="7" borderId="0" xfId="6" applyFont="1" applyFill="1" applyAlignment="1">
      <alignment horizontal="right"/>
    </xf>
    <xf numFmtId="171" fontId="17" fillId="7" borderId="0" xfId="10" applyNumberFormat="1" applyFont="1" applyFill="1"/>
    <xf numFmtId="0" fontId="17" fillId="0" borderId="0" xfId="6" applyFont="1" applyAlignment="1">
      <alignment horizontal="left"/>
    </xf>
    <xf numFmtId="171" fontId="17" fillId="0" borderId="0" xfId="10" applyNumberFormat="1" applyFont="1"/>
    <xf numFmtId="0" fontId="16" fillId="0" borderId="19" xfId="6" applyBorder="1" applyAlignment="1">
      <alignment horizontal="center" wrapText="1"/>
    </xf>
    <xf numFmtId="0" fontId="17" fillId="0" borderId="19" xfId="6" applyFont="1" applyBorder="1" applyAlignment="1">
      <alignment horizontal="right"/>
    </xf>
    <xf numFmtId="0" fontId="23" fillId="8" borderId="0" xfId="7" applyFont="1" applyFill="1" applyBorder="1"/>
    <xf numFmtId="0" fontId="24" fillId="8" borderId="0" xfId="7" applyFont="1" applyFill="1" applyBorder="1"/>
    <xf numFmtId="0" fontId="25" fillId="8" borderId="0" xfId="7" applyFont="1" applyFill="1" applyBorder="1" applyAlignment="1">
      <alignment vertical="center" wrapText="1"/>
    </xf>
    <xf numFmtId="0" fontId="25" fillId="8" borderId="0" xfId="7" applyFont="1" applyFill="1" applyBorder="1"/>
    <xf numFmtId="0" fontId="27" fillId="9" borderId="71" xfId="7" applyFont="1" applyFill="1" applyBorder="1" applyAlignment="1">
      <alignment horizontal="right" vertical="top" wrapText="1"/>
    </xf>
    <xf numFmtId="0" fontId="27" fillId="10" borderId="67" xfId="7" applyFont="1" applyFill="1" applyBorder="1" applyAlignment="1">
      <alignment horizontal="left"/>
    </xf>
    <xf numFmtId="3" fontId="27" fillId="10" borderId="67" xfId="7" applyNumberFormat="1" applyFont="1" applyFill="1" applyBorder="1"/>
    <xf numFmtId="164" fontId="27" fillId="10" borderId="67" xfId="7" applyNumberFormat="1" applyFont="1" applyFill="1" applyBorder="1"/>
    <xf numFmtId="3" fontId="27" fillId="10" borderId="68" xfId="7" applyNumberFormat="1" applyFont="1" applyFill="1" applyBorder="1"/>
    <xf numFmtId="3" fontId="27" fillId="10" borderId="69" xfId="7" applyNumberFormat="1" applyFont="1" applyFill="1" applyBorder="1"/>
    <xf numFmtId="43" fontId="25" fillId="8" borderId="0" xfId="11" applyFont="1" applyFill="1" applyBorder="1"/>
    <xf numFmtId="0" fontId="26" fillId="11" borderId="73" xfId="7" applyFont="1" applyFill="1" applyBorder="1" applyAlignment="1">
      <alignment horizontal="left" indent="1"/>
    </xf>
    <xf numFmtId="3" fontId="26" fillId="11" borderId="73" xfId="7" applyNumberFormat="1" applyFont="1" applyFill="1" applyBorder="1"/>
    <xf numFmtId="164" fontId="26" fillId="11" borderId="73" xfId="7" applyNumberFormat="1" applyFont="1" applyFill="1" applyBorder="1"/>
    <xf numFmtId="3" fontId="26" fillId="11" borderId="74" xfId="7" applyNumberFormat="1" applyFont="1" applyFill="1" applyBorder="1"/>
    <xf numFmtId="3" fontId="26" fillId="11" borderId="75" xfId="7" applyNumberFormat="1" applyFont="1" applyFill="1" applyBorder="1"/>
    <xf numFmtId="0" fontId="26" fillId="10" borderId="73" xfId="7" applyFont="1" applyFill="1" applyBorder="1" applyAlignment="1">
      <alignment horizontal="left" indent="1"/>
    </xf>
    <xf numFmtId="3" fontId="26" fillId="10" borderId="73" xfId="7" applyNumberFormat="1" applyFont="1" applyFill="1" applyBorder="1"/>
    <xf numFmtId="3" fontId="26" fillId="10" borderId="74" xfId="7" applyNumberFormat="1" applyFont="1" applyFill="1" applyBorder="1"/>
    <xf numFmtId="3" fontId="26" fillId="10" borderId="75" xfId="7" applyNumberFormat="1" applyFont="1" applyFill="1" applyBorder="1"/>
    <xf numFmtId="0" fontId="29" fillId="10" borderId="71" xfId="7" applyFont="1" applyFill="1" applyBorder="1" applyAlignment="1">
      <alignment horizontal="left" indent="1"/>
    </xf>
    <xf numFmtId="4" fontId="29" fillId="10" borderId="71" xfId="7" applyNumberFormat="1" applyFont="1" applyFill="1" applyBorder="1"/>
    <xf numFmtId="4" fontId="29" fillId="10" borderId="72" xfId="7" applyNumberFormat="1" applyFont="1" applyFill="1" applyBorder="1"/>
    <xf numFmtId="0" fontId="30" fillId="8" borderId="0" xfId="7" applyFont="1" applyFill="1" applyBorder="1"/>
    <xf numFmtId="0" fontId="30" fillId="8" borderId="0" xfId="7" applyFont="1" applyFill="1" applyBorder="1" applyAlignment="1">
      <alignment vertical="center" wrapText="1"/>
    </xf>
    <xf numFmtId="0" fontId="11" fillId="0" borderId="19" xfId="0" applyFont="1" applyBorder="1" applyAlignment="1">
      <alignment horizontal="center"/>
    </xf>
    <xf numFmtId="0" fontId="0" fillId="0" borderId="19" xfId="0" applyBorder="1"/>
    <xf numFmtId="0" fontId="0" fillId="0" borderId="11" xfId="0" applyBorder="1"/>
    <xf numFmtId="0" fontId="0" fillId="0" borderId="0" xfId="0" applyBorder="1"/>
    <xf numFmtId="0" fontId="33" fillId="0" borderId="19" xfId="0" applyFont="1" applyBorder="1" applyAlignment="1">
      <alignment horizontal="right"/>
    </xf>
    <xf numFmtId="0" fontId="8" fillId="0" borderId="0" xfId="3" applyFont="1" applyFill="1" applyBorder="1" applyAlignment="1">
      <alignment vertical="top" wrapText="1"/>
    </xf>
    <xf numFmtId="0" fontId="35" fillId="3" borderId="0" xfId="2" applyFont="1" applyFill="1" applyBorder="1" applyAlignment="1">
      <alignment horizontal="left"/>
    </xf>
    <xf numFmtId="168" fontId="38" fillId="6" borderId="29" xfId="2" applyNumberFormat="1" applyFont="1" applyFill="1" applyBorder="1" applyAlignment="1">
      <alignment horizontal="center"/>
    </xf>
    <xf numFmtId="168" fontId="38" fillId="6" borderId="23" xfId="2" applyNumberFormat="1" applyFont="1" applyFill="1" applyBorder="1" applyAlignment="1">
      <alignment horizontal="center"/>
    </xf>
    <xf numFmtId="168" fontId="38" fillId="6" borderId="30" xfId="2" applyNumberFormat="1" applyFont="1" applyFill="1" applyBorder="1" applyAlignment="1">
      <alignment horizontal="center"/>
    </xf>
    <xf numFmtId="0" fontId="38" fillId="6" borderId="24" xfId="2" applyFont="1" applyFill="1" applyBorder="1" applyAlignment="1">
      <alignment horizontal="left" vertical="top"/>
    </xf>
    <xf numFmtId="169" fontId="35" fillId="5" borderId="29" xfId="2" applyNumberFormat="1" applyFont="1" applyFill="1" applyBorder="1" applyAlignment="1">
      <alignment horizontal="right"/>
    </xf>
    <xf numFmtId="170" fontId="35" fillId="5" borderId="23" xfId="2" applyNumberFormat="1" applyFont="1" applyFill="1" applyBorder="1" applyAlignment="1">
      <alignment horizontal="right"/>
    </xf>
    <xf numFmtId="169" fontId="35" fillId="5" borderId="23" xfId="2" applyNumberFormat="1" applyFont="1" applyFill="1" applyBorder="1" applyAlignment="1">
      <alignment horizontal="right"/>
    </xf>
    <xf numFmtId="0" fontId="38" fillId="6" borderId="23" xfId="2" applyFont="1" applyFill="1" applyBorder="1" applyAlignment="1">
      <alignment horizontal="left" vertical="top"/>
    </xf>
    <xf numFmtId="0" fontId="38" fillId="6" borderId="23" xfId="2" applyFont="1" applyFill="1" applyBorder="1" applyAlignment="1">
      <alignment horizontal="right" vertical="top"/>
    </xf>
    <xf numFmtId="0" fontId="37" fillId="3" borderId="0" xfId="2" applyFont="1" applyFill="1" applyBorder="1" applyAlignment="1">
      <alignment horizontal="left"/>
    </xf>
    <xf numFmtId="0" fontId="36" fillId="6" borderId="23" xfId="2" applyFont="1" applyFill="1" applyBorder="1" applyAlignment="1">
      <alignment horizontal="center" wrapText="1"/>
    </xf>
    <xf numFmtId="0" fontId="2" fillId="6" borderId="23" xfId="2" applyFont="1" applyFill="1" applyBorder="1" applyAlignment="1">
      <alignment horizontal="center" wrapText="1"/>
    </xf>
    <xf numFmtId="0" fontId="2" fillId="6" borderId="23" xfId="0" applyFont="1" applyFill="1" applyBorder="1" applyAlignment="1">
      <alignment horizontal="center" wrapText="1"/>
    </xf>
    <xf numFmtId="171" fontId="37" fillId="5" borderId="23" xfId="4" applyNumberFormat="1" applyFont="1" applyFill="1" applyBorder="1" applyAlignment="1">
      <alignment horizontal="right"/>
    </xf>
    <xf numFmtId="170" fontId="40" fillId="5" borderId="23" xfId="0" applyNumberFormat="1" applyFont="1" applyFill="1" applyBorder="1" applyAlignment="1">
      <alignment horizontal="right"/>
    </xf>
    <xf numFmtId="0" fontId="36" fillId="6" borderId="23" xfId="2" applyFont="1" applyFill="1" applyBorder="1" applyAlignment="1">
      <alignment horizontal="left" vertical="top"/>
    </xf>
    <xf numFmtId="0" fontId="38" fillId="6" borderId="23" xfId="2" applyFont="1" applyFill="1" applyBorder="1" applyAlignment="1">
      <alignment horizontal="right"/>
    </xf>
    <xf numFmtId="166" fontId="35" fillId="5" borderId="23" xfId="2" applyNumberFormat="1" applyFont="1" applyFill="1" applyBorder="1" applyAlignment="1">
      <alignment horizontal="right" vertical="top"/>
    </xf>
    <xf numFmtId="0" fontId="38" fillId="6" borderId="23" xfId="2" applyFont="1" applyFill="1" applyBorder="1" applyAlignment="1">
      <alignment horizontal="left" vertical="center" wrapText="1"/>
    </xf>
    <xf numFmtId="0" fontId="38" fillId="6" borderId="23" xfId="2" applyFont="1" applyFill="1" applyBorder="1" applyAlignment="1">
      <alignment horizontal="center"/>
    </xf>
    <xf numFmtId="168" fontId="38" fillId="6" borderId="23" xfId="2" applyNumberFormat="1" applyFont="1" applyFill="1" applyBorder="1" applyAlignment="1">
      <alignment horizontal="left" vertical="top"/>
    </xf>
    <xf numFmtId="172" fontId="16" fillId="7" borderId="19" xfId="4" applyNumberFormat="1" applyFont="1" applyFill="1" applyBorder="1"/>
    <xf numFmtId="172" fontId="17" fillId="7" borderId="19" xfId="4" applyNumberFormat="1" applyFont="1" applyFill="1" applyBorder="1"/>
    <xf numFmtId="172" fontId="16" fillId="0" borderId="0" xfId="6" applyNumberFormat="1"/>
    <xf numFmtId="172" fontId="16" fillId="0" borderId="0" xfId="4" applyNumberFormat="1" applyFont="1"/>
    <xf numFmtId="0" fontId="36" fillId="3" borderId="0" xfId="2" applyFont="1" applyFill="1" applyBorder="1" applyAlignment="1"/>
    <xf numFmtId="172" fontId="16" fillId="0" borderId="19" xfId="4" applyNumberFormat="1" applyFont="1" applyBorder="1"/>
    <xf numFmtId="172" fontId="17" fillId="0" borderId="19" xfId="4" applyNumberFormat="1" applyFont="1" applyBorder="1"/>
    <xf numFmtId="171" fontId="0" fillId="0" borderId="19" xfId="4" applyNumberFormat="1" applyFont="1" applyBorder="1"/>
    <xf numFmtId="171" fontId="33" fillId="0" borderId="19" xfId="4" applyNumberFormat="1" applyFont="1" applyBorder="1"/>
    <xf numFmtId="169" fontId="35" fillId="5" borderId="30" xfId="2" applyNumberFormat="1" applyFont="1" applyFill="1" applyBorder="1" applyAlignment="1">
      <alignment horizontal="right"/>
    </xf>
    <xf numFmtId="0" fontId="1" fillId="6" borderId="23" xfId="2" applyFont="1" applyFill="1" applyBorder="1" applyAlignment="1">
      <alignment horizontal="left" vertical="top" wrapText="1"/>
    </xf>
    <xf numFmtId="0" fontId="37" fillId="6" borderId="23" xfId="2" applyFont="1" applyFill="1" applyBorder="1" applyAlignment="1">
      <alignment horizontal="left" vertical="top"/>
    </xf>
    <xf numFmtId="169" fontId="37" fillId="5" borderId="23" xfId="2" applyNumberFormat="1" applyFont="1" applyFill="1" applyBorder="1" applyAlignment="1">
      <alignment horizontal="right"/>
    </xf>
    <xf numFmtId="171" fontId="3" fillId="3" borderId="0" xfId="2" applyNumberFormat="1" applyFont="1" applyFill="1" applyBorder="1" applyAlignment="1">
      <alignment horizontal="left"/>
    </xf>
    <xf numFmtId="9" fontId="8" fillId="0" borderId="2" xfId="14" applyFont="1" applyFill="1" applyBorder="1" applyAlignment="1">
      <alignment vertical="top" wrapText="1"/>
    </xf>
    <xf numFmtId="171" fontId="20" fillId="0" borderId="9" xfId="9" applyNumberFormat="1" applyFont="1" applyFill="1" applyBorder="1" applyAlignment="1">
      <alignment vertical="top" wrapText="1"/>
    </xf>
    <xf numFmtId="171" fontId="20" fillId="0" borderId="10" xfId="9" applyNumberFormat="1" applyFont="1" applyFill="1" applyBorder="1" applyAlignment="1">
      <alignment vertical="top" wrapText="1"/>
    </xf>
    <xf numFmtId="171" fontId="6" fillId="0" borderId="49" xfId="9" applyNumberFormat="1" applyFont="1" applyFill="1" applyBorder="1"/>
    <xf numFmtId="171" fontId="20" fillId="0" borderId="50" xfId="9" applyNumberFormat="1" applyFont="1" applyFill="1" applyBorder="1" applyAlignment="1">
      <alignment vertical="top" wrapText="1"/>
    </xf>
    <xf numFmtId="171" fontId="21" fillId="0" borderId="51" xfId="9" applyNumberFormat="1" applyFont="1" applyFill="1" applyBorder="1" applyAlignment="1">
      <alignment vertical="top" wrapText="1"/>
    </xf>
    <xf numFmtId="171" fontId="21" fillId="0" borderId="52" xfId="9" applyNumberFormat="1" applyFont="1" applyFill="1" applyBorder="1" applyAlignment="1">
      <alignment vertical="top" wrapText="1"/>
    </xf>
    <xf numFmtId="171" fontId="21" fillId="0" borderId="54" xfId="9" applyNumberFormat="1" applyFont="1" applyFill="1" applyBorder="1" applyAlignment="1">
      <alignment vertical="top" wrapText="1"/>
    </xf>
    <xf numFmtId="171" fontId="21" fillId="0" borderId="55" xfId="9" applyNumberFormat="1" applyFont="1" applyFill="1" applyBorder="1" applyAlignment="1">
      <alignment vertical="top" wrapText="1"/>
    </xf>
    <xf numFmtId="171" fontId="21" fillId="0" borderId="58" xfId="9" applyNumberFormat="1" applyFont="1" applyFill="1" applyBorder="1" applyAlignment="1">
      <alignment vertical="top" wrapText="1"/>
    </xf>
    <xf numFmtId="171" fontId="21" fillId="0" borderId="59" xfId="9" applyNumberFormat="1" applyFont="1" applyFill="1" applyBorder="1" applyAlignment="1">
      <alignment vertical="top" wrapText="1"/>
    </xf>
    <xf numFmtId="171" fontId="20" fillId="0" borderId="51" xfId="9" applyNumberFormat="1" applyFont="1" applyFill="1" applyBorder="1" applyAlignment="1">
      <alignment vertical="top" wrapText="1"/>
    </xf>
    <xf numFmtId="171" fontId="20" fillId="0" borderId="52" xfId="9" applyNumberFormat="1" applyFont="1" applyFill="1" applyBorder="1" applyAlignment="1">
      <alignment vertical="top" wrapText="1"/>
    </xf>
    <xf numFmtId="171" fontId="21" fillId="0" borderId="52" xfId="9" applyNumberFormat="1" applyFont="1" applyBorder="1" applyAlignment="1">
      <alignment vertical="top" wrapText="1"/>
    </xf>
    <xf numFmtId="171" fontId="21" fillId="0" borderId="64" xfId="9" applyNumberFormat="1" applyFont="1" applyBorder="1" applyAlignment="1">
      <alignment vertical="top" wrapText="1"/>
    </xf>
    <xf numFmtId="0" fontId="5" fillId="0" borderId="11" xfId="3" applyFont="1" applyFill="1" applyBorder="1" applyAlignment="1">
      <alignment horizontal="left" vertical="center" wrapText="1"/>
    </xf>
    <xf numFmtId="0" fontId="5" fillId="0" borderId="0" xfId="3" applyFont="1" applyFill="1" applyBorder="1" applyAlignment="1">
      <alignment horizontal="left" vertical="center" wrapText="1"/>
    </xf>
    <xf numFmtId="0" fontId="6" fillId="0" borderId="11" xfId="3" applyFont="1" applyFill="1" applyBorder="1" applyAlignment="1">
      <alignment horizontal="left" vertical="center" wrapText="1"/>
    </xf>
    <xf numFmtId="0" fontId="4" fillId="4" borderId="9" xfId="3" applyFont="1" applyFill="1" applyBorder="1" applyAlignment="1">
      <alignment horizontal="center" wrapText="1"/>
    </xf>
    <xf numFmtId="0" fontId="8" fillId="0" borderId="0" xfId="3" applyFont="1" applyFill="1" applyAlignment="1">
      <alignment horizontal="left" wrapText="1"/>
    </xf>
    <xf numFmtId="0" fontId="8" fillId="0" borderId="0" xfId="3" applyFont="1" applyFill="1" applyBorder="1" applyAlignment="1">
      <alignment horizontal="left" vertical="top" wrapText="1"/>
    </xf>
    <xf numFmtId="171" fontId="41" fillId="0" borderId="19" xfId="4" applyNumberFormat="1" applyFont="1" applyBorder="1"/>
    <xf numFmtId="171" fontId="42" fillId="0" borderId="19" xfId="4" applyNumberFormat="1" applyFont="1" applyBorder="1"/>
    <xf numFmtId="0" fontId="1" fillId="2" borderId="0" xfId="1" applyFont="1" applyFill="1"/>
    <xf numFmtId="0" fontId="6" fillId="0" borderId="2" xfId="3" applyFont="1" applyFill="1" applyBorder="1" applyAlignment="1">
      <alignment vertical="center" wrapText="1"/>
    </xf>
    <xf numFmtId="0" fontId="1" fillId="0" borderId="4" xfId="1" applyFont="1" applyBorder="1"/>
    <xf numFmtId="0" fontId="1" fillId="0" borderId="0" xfId="1" applyFont="1"/>
    <xf numFmtId="1" fontId="1" fillId="0" borderId="0" xfId="1" applyNumberFormat="1" applyFont="1"/>
    <xf numFmtId="167" fontId="1" fillId="0" borderId="0" xfId="1" applyNumberFormat="1" applyFont="1"/>
    <xf numFmtId="3" fontId="1" fillId="0" borderId="0" xfId="1" applyNumberFormat="1" applyFont="1"/>
    <xf numFmtId="0" fontId="14" fillId="6" borderId="23" xfId="2" applyFont="1" applyFill="1" applyBorder="1" applyAlignment="1">
      <alignment horizontal="center" wrapText="1"/>
    </xf>
    <xf numFmtId="0" fontId="15" fillId="6" borderId="23" xfId="2" applyFont="1" applyFill="1" applyBorder="1" applyAlignment="1">
      <alignment horizontal="left" vertical="top"/>
    </xf>
    <xf numFmtId="171" fontId="41" fillId="5" borderId="23" xfId="5" applyNumberFormat="1" applyFont="1" applyFill="1" applyBorder="1" applyAlignment="1">
      <alignment horizontal="right"/>
    </xf>
    <xf numFmtId="169" fontId="15" fillId="5" borderId="23" xfId="2" applyNumberFormat="1" applyFont="1" applyFill="1" applyBorder="1" applyAlignment="1">
      <alignment horizontal="right"/>
    </xf>
    <xf numFmtId="0" fontId="14" fillId="6" borderId="23" xfId="2" applyFont="1" applyFill="1" applyBorder="1" applyAlignment="1">
      <alignment horizontal="left" vertical="top"/>
    </xf>
    <xf numFmtId="171" fontId="42" fillId="5" borderId="23" xfId="5" applyNumberFormat="1" applyFont="1" applyFill="1" applyBorder="1" applyAlignment="1">
      <alignment horizontal="right"/>
    </xf>
    <xf numFmtId="169" fontId="14" fillId="5" borderId="23" xfId="2" applyNumberFormat="1" applyFont="1" applyFill="1" applyBorder="1" applyAlignment="1">
      <alignment horizontal="right"/>
    </xf>
    <xf numFmtId="0" fontId="27" fillId="9" borderId="72" xfId="7" applyFont="1" applyFill="1" applyBorder="1" applyAlignment="1">
      <alignment horizontal="right" vertical="top" wrapText="1"/>
    </xf>
    <xf numFmtId="171" fontId="41" fillId="5" borderId="9" xfId="4" applyNumberFormat="1" applyFont="1" applyFill="1" applyBorder="1" applyAlignment="1">
      <alignment horizontal="right"/>
    </xf>
    <xf numFmtId="171" fontId="41" fillId="5" borderId="10" xfId="4" applyNumberFormat="1" applyFont="1" applyFill="1" applyBorder="1" applyAlignment="1">
      <alignment horizontal="right"/>
    </xf>
    <xf numFmtId="171" fontId="41" fillId="5" borderId="14" xfId="4" applyNumberFormat="1" applyFont="1" applyFill="1" applyBorder="1" applyAlignment="1">
      <alignment horizontal="right"/>
    </xf>
    <xf numFmtId="171" fontId="41" fillId="5" borderId="15" xfId="4" applyNumberFormat="1" applyFont="1" applyFill="1" applyBorder="1" applyAlignment="1">
      <alignment horizontal="right"/>
    </xf>
    <xf numFmtId="171" fontId="41" fillId="5" borderId="12" xfId="4" applyNumberFormat="1" applyFont="1" applyFill="1" applyBorder="1" applyAlignment="1">
      <alignment horizontal="right"/>
    </xf>
    <xf numFmtId="171" fontId="41" fillId="5" borderId="19" xfId="4" applyNumberFormat="1" applyFont="1" applyFill="1" applyBorder="1" applyAlignment="1">
      <alignment horizontal="right"/>
    </xf>
    <xf numFmtId="169" fontId="38" fillId="5" borderId="29" xfId="2" applyNumberFormat="1" applyFont="1" applyFill="1" applyBorder="1" applyAlignment="1">
      <alignment horizontal="right"/>
    </xf>
    <xf numFmtId="169" fontId="38" fillId="5" borderId="23" xfId="2" applyNumberFormat="1" applyFont="1" applyFill="1" applyBorder="1" applyAlignment="1">
      <alignment horizontal="right"/>
    </xf>
    <xf numFmtId="169" fontId="38" fillId="5" borderId="30" xfId="2" applyNumberFormat="1" applyFont="1" applyFill="1" applyBorder="1" applyAlignment="1">
      <alignment horizontal="right"/>
    </xf>
    <xf numFmtId="169" fontId="38" fillId="5" borderId="40" xfId="2" applyNumberFormat="1" applyFont="1" applyFill="1" applyBorder="1" applyAlignment="1">
      <alignment horizontal="right"/>
    </xf>
    <xf numFmtId="169" fontId="38" fillId="5" borderId="41" xfId="2" applyNumberFormat="1" applyFont="1" applyFill="1" applyBorder="1" applyAlignment="1">
      <alignment horizontal="right"/>
    </xf>
    <xf numFmtId="169" fontId="38" fillId="5" borderId="42" xfId="2" applyNumberFormat="1" applyFont="1" applyFill="1" applyBorder="1" applyAlignment="1">
      <alignment horizontal="right"/>
    </xf>
    <xf numFmtId="166" fontId="38" fillId="5" borderId="44" xfId="2" applyNumberFormat="1" applyFont="1" applyFill="1" applyBorder="1" applyAlignment="1">
      <alignment horizontal="right" vertical="top"/>
    </xf>
    <xf numFmtId="169" fontId="38" fillId="5" borderId="45" xfId="2" applyNumberFormat="1" applyFont="1" applyFill="1" applyBorder="1" applyAlignment="1">
      <alignment horizontal="right"/>
    </xf>
    <xf numFmtId="166" fontId="38" fillId="5" borderId="45" xfId="2" applyNumberFormat="1" applyFont="1" applyFill="1" applyBorder="1" applyAlignment="1">
      <alignment horizontal="right" vertical="top"/>
    </xf>
    <xf numFmtId="169" fontId="38" fillId="5" borderId="46" xfId="2" applyNumberFormat="1" applyFont="1" applyFill="1" applyBorder="1" applyAlignment="1">
      <alignment horizontal="right"/>
    </xf>
    <xf numFmtId="0" fontId="38" fillId="6" borderId="28" xfId="2" applyFont="1" applyFill="1" applyBorder="1" applyAlignment="1">
      <alignment horizontal="left" vertical="top"/>
    </xf>
    <xf numFmtId="0" fontId="38" fillId="6" borderId="43" xfId="2" applyFont="1" applyFill="1" applyBorder="1" applyAlignment="1">
      <alignment horizontal="left" vertical="top"/>
    </xf>
    <xf numFmtId="0" fontId="35" fillId="6" borderId="24" xfId="2" applyFont="1" applyFill="1" applyBorder="1" applyAlignment="1">
      <alignment horizontal="left" vertical="top"/>
    </xf>
    <xf numFmtId="0" fontId="37" fillId="3" borderId="0" xfId="2" applyFont="1" applyFill="1" applyBorder="1" applyAlignment="1">
      <alignment vertical="center"/>
    </xf>
    <xf numFmtId="172" fontId="35" fillId="5" borderId="23" xfId="4" applyNumberFormat="1" applyFont="1" applyFill="1" applyBorder="1" applyAlignment="1">
      <alignment horizontal="right"/>
    </xf>
    <xf numFmtId="171" fontId="35" fillId="5" borderId="23" xfId="4" applyNumberFormat="1" applyFont="1" applyFill="1" applyBorder="1" applyAlignment="1">
      <alignment horizontal="right"/>
    </xf>
    <xf numFmtId="0" fontId="37" fillId="3" borderId="0" xfId="2" applyFont="1" applyFill="1" applyBorder="1" applyAlignment="1"/>
    <xf numFmtId="0" fontId="2" fillId="3" borderId="0" xfId="2" applyFont="1" applyFill="1" applyBorder="1" applyAlignment="1">
      <alignment vertical="center"/>
    </xf>
    <xf numFmtId="164" fontId="26" fillId="10" borderId="74" xfId="7" applyNumberFormat="1" applyFont="1" applyFill="1" applyBorder="1"/>
    <xf numFmtId="164" fontId="26" fillId="11" borderId="74" xfId="7" applyNumberFormat="1" applyFont="1" applyFill="1" applyBorder="1"/>
    <xf numFmtId="164" fontId="26" fillId="11" borderId="74" xfId="7" applyNumberFormat="1" applyFont="1" applyFill="1" applyBorder="1" applyAlignment="1">
      <alignment horizontal="right"/>
    </xf>
    <xf numFmtId="164" fontId="29" fillId="10" borderId="72" xfId="7" applyNumberFormat="1" applyFont="1" applyFill="1" applyBorder="1" applyAlignment="1">
      <alignment horizontal="right"/>
    </xf>
    <xf numFmtId="0" fontId="8" fillId="2" borderId="2" xfId="2" applyFont="1" applyFill="1" applyBorder="1" applyAlignment="1">
      <alignment horizontal="left" vertical="center" wrapText="1"/>
    </xf>
    <xf numFmtId="0" fontId="5" fillId="0" borderId="11" xfId="3" applyFont="1" applyFill="1" applyBorder="1" applyAlignment="1">
      <alignment horizontal="left" vertical="center" wrapText="1"/>
    </xf>
    <xf numFmtId="0" fontId="5" fillId="0" borderId="0" xfId="3" applyFont="1" applyFill="1" applyBorder="1" applyAlignment="1">
      <alignment horizontal="left" vertical="center" wrapText="1"/>
    </xf>
    <xf numFmtId="0" fontId="4" fillId="4" borderId="1" xfId="3" applyFont="1" applyFill="1" applyBorder="1" applyAlignment="1">
      <alignment horizontal="center" wrapText="1"/>
    </xf>
    <xf numFmtId="0" fontId="4" fillId="4" borderId="2" xfId="3" applyFont="1" applyFill="1" applyBorder="1" applyAlignment="1">
      <alignment horizontal="center" wrapText="1"/>
    </xf>
    <xf numFmtId="0" fontId="4" fillId="4" borderId="3" xfId="3" applyFont="1" applyFill="1" applyBorder="1" applyAlignment="1">
      <alignment horizontal="center" wrapText="1"/>
    </xf>
    <xf numFmtId="0" fontId="4" fillId="4" borderId="4" xfId="3" applyFont="1" applyFill="1" applyBorder="1" applyAlignment="1">
      <alignment horizontal="center" wrapText="1"/>
    </xf>
    <xf numFmtId="0" fontId="4" fillId="4" borderId="5" xfId="3" applyFont="1" applyFill="1" applyBorder="1" applyAlignment="1">
      <alignment horizontal="center" wrapText="1"/>
    </xf>
    <xf numFmtId="0" fontId="4" fillId="4" borderId="6" xfId="3" applyFont="1" applyFill="1" applyBorder="1" applyAlignment="1">
      <alignment horizontal="center" wrapText="1"/>
    </xf>
    <xf numFmtId="0" fontId="15" fillId="0" borderId="9" xfId="2" applyFont="1" applyBorder="1" applyAlignment="1">
      <alignment horizontal="center" vertical="center"/>
    </xf>
    <xf numFmtId="0" fontId="15" fillId="0" borderId="10" xfId="2" applyFont="1" applyBorder="1" applyAlignment="1">
      <alignment horizontal="center" vertical="center"/>
    </xf>
    <xf numFmtId="0" fontId="15" fillId="0" borderId="14" xfId="2" applyFont="1" applyBorder="1" applyAlignment="1">
      <alignment horizontal="center" vertical="center"/>
    </xf>
    <xf numFmtId="0" fontId="5" fillId="0" borderId="9" xfId="3" applyFont="1" applyFill="1" applyBorder="1" applyAlignment="1">
      <alignment horizontal="left" vertical="center" wrapText="1"/>
    </xf>
    <xf numFmtId="0" fontId="5" fillId="0" borderId="10" xfId="2" applyFont="1" applyBorder="1" applyAlignment="1">
      <alignment horizontal="left" vertical="center" wrapText="1"/>
    </xf>
    <xf numFmtId="0" fontId="5" fillId="0" borderId="12" xfId="2" applyFont="1" applyBorder="1" applyAlignment="1">
      <alignment horizontal="left" vertical="center" wrapText="1"/>
    </xf>
    <xf numFmtId="0" fontId="5" fillId="0" borderId="15" xfId="3" applyFont="1" applyFill="1" applyBorder="1" applyAlignment="1">
      <alignment horizontal="left" vertical="center" wrapText="1"/>
    </xf>
    <xf numFmtId="0" fontId="6" fillId="0" borderId="14" xfId="3" applyFont="1" applyFill="1" applyBorder="1" applyAlignment="1">
      <alignment horizontal="left" vertical="center" wrapText="1"/>
    </xf>
    <xf numFmtId="0" fontId="6" fillId="0" borderId="4" xfId="3" applyFont="1" applyFill="1" applyBorder="1" applyAlignment="1">
      <alignment horizontal="left" vertical="center" wrapText="1"/>
    </xf>
    <xf numFmtId="0" fontId="6" fillId="0" borderId="17" xfId="3" applyFont="1" applyFill="1" applyBorder="1" applyAlignment="1">
      <alignment horizontal="left" vertical="center" wrapText="1"/>
    </xf>
    <xf numFmtId="0" fontId="6" fillId="0" borderId="18" xfId="3" applyFont="1" applyFill="1" applyBorder="1" applyAlignment="1">
      <alignment horizontal="left" vertical="center" wrapText="1"/>
    </xf>
    <xf numFmtId="0" fontId="8" fillId="2" borderId="0" xfId="2" applyFont="1" applyFill="1" applyAlignment="1">
      <alignment horizontal="left" wrapText="1"/>
    </xf>
    <xf numFmtId="0" fontId="6" fillId="0" borderId="21" xfId="3" applyFont="1" applyFill="1" applyBorder="1" applyAlignment="1">
      <alignment horizontal="left" vertical="top" wrapText="1"/>
    </xf>
    <xf numFmtId="0" fontId="6" fillId="0" borderId="22" xfId="3" applyFont="1" applyFill="1" applyBorder="1" applyAlignment="1">
      <alignment horizontal="left" vertical="top" wrapText="1"/>
    </xf>
    <xf numFmtId="0" fontId="6" fillId="0" borderId="6" xfId="3" applyFont="1" applyFill="1" applyBorder="1" applyAlignment="1">
      <alignment horizontal="left" vertical="center" wrapText="1"/>
    </xf>
    <xf numFmtId="0" fontId="6" fillId="0" borderId="0" xfId="3" applyFont="1" applyFill="1" applyBorder="1" applyAlignment="1">
      <alignment horizontal="left" vertical="center" wrapText="1"/>
    </xf>
    <xf numFmtId="0" fontId="6" fillId="0" borderId="5" xfId="3" applyFont="1" applyFill="1" applyBorder="1" applyAlignment="1">
      <alignment horizontal="left" vertical="center" wrapText="1"/>
    </xf>
    <xf numFmtId="0" fontId="15" fillId="0" borderId="1"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4" xfId="2" applyFont="1" applyBorder="1" applyAlignment="1">
      <alignment horizontal="center" vertical="center" wrapText="1"/>
    </xf>
    <xf numFmtId="0" fontId="6" fillId="0" borderId="19" xfId="3" applyFont="1" applyFill="1" applyBorder="1" applyAlignment="1">
      <alignment horizontal="left" vertical="center" wrapText="1"/>
    </xf>
    <xf numFmtId="0" fontId="6" fillId="0" borderId="11" xfId="3" applyFont="1" applyFill="1" applyBorder="1" applyAlignment="1">
      <alignment horizontal="left" vertical="center" wrapText="1"/>
    </xf>
    <xf numFmtId="0" fontId="6" fillId="0" borderId="7" xfId="3" applyFont="1" applyFill="1" applyBorder="1" applyAlignment="1">
      <alignment horizontal="left" vertical="center" wrapText="1"/>
    </xf>
    <xf numFmtId="0" fontId="6" fillId="0" borderId="10" xfId="3" applyFont="1" applyFill="1" applyBorder="1" applyAlignment="1">
      <alignment horizontal="left" vertical="center" wrapText="1"/>
    </xf>
    <xf numFmtId="0" fontId="5" fillId="0" borderId="13" xfId="3" applyFont="1" applyFill="1" applyBorder="1" applyAlignment="1">
      <alignment horizontal="left" vertical="center" wrapText="1"/>
    </xf>
    <xf numFmtId="0" fontId="5" fillId="0" borderId="20" xfId="3" applyFont="1" applyFill="1" applyBorder="1" applyAlignment="1">
      <alignment horizontal="left" vertical="center" wrapText="1"/>
    </xf>
    <xf numFmtId="0" fontId="6" fillId="0" borderId="15" xfId="3" applyFont="1" applyFill="1" applyBorder="1" applyAlignment="1">
      <alignment horizontal="left" vertical="center" wrapText="1"/>
    </xf>
    <xf numFmtId="0" fontId="6" fillId="0" borderId="16" xfId="3" applyFont="1" applyFill="1" applyBorder="1" applyAlignment="1">
      <alignment horizontal="left" vertical="center" wrapText="1"/>
    </xf>
    <xf numFmtId="0" fontId="8" fillId="2" borderId="0" xfId="1" applyFont="1" applyFill="1" applyAlignment="1">
      <alignment horizontal="left" vertical="center" wrapText="1"/>
    </xf>
    <xf numFmtId="0" fontId="41" fillId="0" borderId="0" xfId="0" applyFont="1" applyAlignment="1">
      <alignment horizontal="left" vertical="center" wrapText="1"/>
    </xf>
    <xf numFmtId="0" fontId="8" fillId="0" borderId="0" xfId="3" applyFont="1" applyFill="1" applyAlignment="1">
      <alignment horizontal="left" wrapText="1"/>
    </xf>
    <xf numFmtId="0" fontId="8" fillId="0" borderId="2" xfId="3" applyFont="1" applyFill="1" applyBorder="1" applyAlignment="1">
      <alignment horizontal="left" vertical="top" wrapText="1"/>
    </xf>
    <xf numFmtId="0" fontId="4" fillId="4" borderId="9" xfId="3" applyFont="1" applyFill="1" applyBorder="1" applyAlignment="1">
      <alignment wrapText="1"/>
    </xf>
    <xf numFmtId="0" fontId="4" fillId="4" borderId="8" xfId="3" applyFont="1" applyFill="1" applyBorder="1" applyAlignment="1">
      <alignment wrapText="1"/>
    </xf>
    <xf numFmtId="1" fontId="4" fillId="4" borderId="9" xfId="3" applyNumberFormat="1" applyFont="1" applyFill="1" applyBorder="1" applyAlignment="1">
      <alignment horizontal="center" wrapText="1"/>
    </xf>
    <xf numFmtId="1" fontId="4" fillId="4" borderId="14" xfId="3" applyNumberFormat="1" applyFont="1" applyFill="1" applyBorder="1" applyAlignment="1">
      <alignment horizontal="center" wrapText="1"/>
    </xf>
    <xf numFmtId="0" fontId="4" fillId="4" borderId="9" xfId="3" applyFont="1" applyFill="1" applyBorder="1" applyAlignment="1">
      <alignment horizontal="center" wrapText="1"/>
    </xf>
    <xf numFmtId="0" fontId="4" fillId="4" borderId="14" xfId="3" applyFont="1" applyFill="1" applyBorder="1" applyAlignment="1">
      <alignment horizontal="center" wrapText="1"/>
    </xf>
    <xf numFmtId="168" fontId="38" fillId="6" borderId="31" xfId="2" applyNumberFormat="1" applyFont="1" applyFill="1" applyBorder="1" applyAlignment="1">
      <alignment horizontal="center" wrapText="1"/>
    </xf>
    <xf numFmtId="168" fontId="38" fillId="6" borderId="32" xfId="2" applyNumberFormat="1" applyFont="1" applyFill="1" applyBorder="1" applyAlignment="1">
      <alignment horizontal="center" wrapText="1"/>
    </xf>
    <xf numFmtId="168" fontId="38" fillId="6" borderId="37" xfId="2" applyNumberFormat="1" applyFont="1" applyFill="1" applyBorder="1" applyAlignment="1">
      <alignment horizontal="center" wrapText="1"/>
    </xf>
    <xf numFmtId="168" fontId="38" fillId="6" borderId="38" xfId="2" applyNumberFormat="1" applyFont="1" applyFill="1" applyBorder="1" applyAlignment="1">
      <alignment horizontal="center" wrapText="1"/>
    </xf>
    <xf numFmtId="168" fontId="38" fillId="6" borderId="39" xfId="2" applyNumberFormat="1" applyFont="1" applyFill="1" applyBorder="1" applyAlignment="1">
      <alignment horizontal="center" wrapText="1"/>
    </xf>
    <xf numFmtId="0" fontId="38" fillId="6" borderId="28" xfId="2" applyFont="1" applyFill="1" applyBorder="1" applyAlignment="1">
      <alignment horizontal="left" vertical="center"/>
    </xf>
    <xf numFmtId="0" fontId="38" fillId="6" borderId="26" xfId="2" applyFont="1" applyFill="1" applyBorder="1" applyAlignment="1">
      <alignment horizontal="left" vertical="center"/>
    </xf>
    <xf numFmtId="0" fontId="8" fillId="0" borderId="0" xfId="3" applyFont="1" applyFill="1" applyBorder="1" applyAlignment="1">
      <alignment horizontal="left" wrapText="1"/>
    </xf>
    <xf numFmtId="168" fontId="38" fillId="6" borderId="33" xfId="2" applyNumberFormat="1" applyFont="1" applyFill="1" applyBorder="1" applyAlignment="1">
      <alignment horizontal="center"/>
    </xf>
    <xf numFmtId="168" fontId="38" fillId="6" borderId="34" xfId="2" applyNumberFormat="1" applyFont="1" applyFill="1" applyBorder="1" applyAlignment="1">
      <alignment horizontal="center"/>
    </xf>
    <xf numFmtId="168" fontId="38" fillId="6" borderId="35" xfId="2" applyNumberFormat="1" applyFont="1" applyFill="1" applyBorder="1" applyAlignment="1">
      <alignment horizontal="center"/>
    </xf>
    <xf numFmtId="168" fontId="38" fillId="6" borderId="36" xfId="2" applyNumberFormat="1" applyFont="1" applyFill="1" applyBorder="1" applyAlignment="1">
      <alignment horizontal="center"/>
    </xf>
    <xf numFmtId="0" fontId="8" fillId="0" borderId="0" xfId="3" applyFont="1" applyFill="1" applyBorder="1" applyAlignment="1">
      <alignment horizontal="left" vertical="top" wrapText="1"/>
    </xf>
    <xf numFmtId="0" fontId="39" fillId="3" borderId="0" xfId="2" applyFont="1" applyFill="1" applyBorder="1" applyAlignment="1">
      <alignment horizontal="left" wrapText="1"/>
    </xf>
    <xf numFmtId="0" fontId="3" fillId="3" borderId="0" xfId="2" applyFont="1" applyFill="1" applyBorder="1" applyAlignment="1">
      <alignment horizontal="left" vertical="top" wrapText="1"/>
    </xf>
    <xf numFmtId="168" fontId="12" fillId="6" borderId="24" xfId="2" applyNumberFormat="1" applyFont="1" applyFill="1" applyBorder="1" applyAlignment="1">
      <alignment horizontal="center"/>
    </xf>
    <xf numFmtId="168" fontId="12" fillId="6" borderId="27" xfId="2" applyNumberFormat="1" applyFont="1" applyFill="1" applyBorder="1" applyAlignment="1">
      <alignment horizontal="center"/>
    </xf>
    <xf numFmtId="168" fontId="12" fillId="6" borderId="25" xfId="2" applyNumberFormat="1" applyFont="1" applyFill="1" applyBorder="1" applyAlignment="1">
      <alignment horizontal="center"/>
    </xf>
    <xf numFmtId="0" fontId="14" fillId="6" borderId="23" xfId="2" applyFont="1" applyFill="1" applyBorder="1" applyAlignment="1">
      <alignment horizontal="center" vertical="center"/>
    </xf>
    <xf numFmtId="168" fontId="14" fillId="6" borderId="23" xfId="2" applyNumberFormat="1" applyFont="1" applyFill="1" applyBorder="1" applyAlignment="1">
      <alignment horizontal="center"/>
    </xf>
    <xf numFmtId="0" fontId="14" fillId="6" borderId="23" xfId="2" applyFont="1" applyFill="1" applyBorder="1" applyAlignment="1">
      <alignment horizontal="center"/>
    </xf>
    <xf numFmtId="0" fontId="36" fillId="6" borderId="23" xfId="2" applyFont="1" applyFill="1" applyBorder="1" applyAlignment="1">
      <alignment horizontal="center" vertical="center"/>
    </xf>
    <xf numFmtId="168" fontId="36" fillId="6" borderId="23" xfId="2" applyNumberFormat="1" applyFont="1" applyFill="1" applyBorder="1" applyAlignment="1">
      <alignment horizontal="center"/>
    </xf>
    <xf numFmtId="0" fontId="36" fillId="6" borderId="23" xfId="2" applyFont="1" applyFill="1" applyBorder="1" applyAlignment="1">
      <alignment horizontal="center"/>
    </xf>
    <xf numFmtId="168" fontId="36" fillId="6" borderId="24" xfId="2" applyNumberFormat="1" applyFont="1" applyFill="1" applyBorder="1" applyAlignment="1">
      <alignment horizontal="center"/>
    </xf>
    <xf numFmtId="168" fontId="36" fillId="6" borderId="27" xfId="2" applyNumberFormat="1" applyFont="1" applyFill="1" applyBorder="1" applyAlignment="1">
      <alignment horizontal="center"/>
    </xf>
    <xf numFmtId="168" fontId="36" fillId="6" borderId="25" xfId="2" applyNumberFormat="1" applyFont="1" applyFill="1" applyBorder="1" applyAlignment="1">
      <alignment horizontal="center"/>
    </xf>
    <xf numFmtId="0" fontId="2" fillId="3" borderId="0" xfId="2" applyFont="1" applyFill="1" applyBorder="1" applyAlignment="1">
      <alignment horizontal="left" wrapText="1"/>
    </xf>
    <xf numFmtId="0" fontId="1" fillId="3" borderId="0" xfId="2" applyFont="1" applyFill="1" applyBorder="1" applyAlignment="1">
      <alignment horizontal="left"/>
    </xf>
    <xf numFmtId="0" fontId="12" fillId="3" borderId="0" xfId="2" applyFont="1" applyFill="1" applyBorder="1" applyAlignment="1">
      <alignment horizontal="left" wrapText="1"/>
    </xf>
    <xf numFmtId="0" fontId="3" fillId="3" borderId="0" xfId="2" applyFont="1" applyFill="1" applyBorder="1" applyAlignment="1">
      <alignment horizontal="left"/>
    </xf>
    <xf numFmtId="0" fontId="38" fillId="6" borderId="23" xfId="2" applyFont="1" applyFill="1" applyBorder="1" applyAlignment="1">
      <alignment horizontal="left" vertical="center" wrapText="1"/>
    </xf>
    <xf numFmtId="0" fontId="38" fillId="6" borderId="24" xfId="2" applyFont="1" applyFill="1" applyBorder="1" applyAlignment="1">
      <alignment horizontal="center" vertical="center" wrapText="1"/>
    </xf>
    <xf numFmtId="0" fontId="38" fillId="6" borderId="25" xfId="2" applyFont="1" applyFill="1" applyBorder="1" applyAlignment="1">
      <alignment horizontal="center" vertical="center" wrapText="1"/>
    </xf>
    <xf numFmtId="0" fontId="35" fillId="3" borderId="0" xfId="2" applyFont="1" applyFill="1" applyBorder="1" applyAlignment="1">
      <alignment horizontal="left" vertical="top" wrapText="1"/>
    </xf>
    <xf numFmtId="0" fontId="16" fillId="0" borderId="19" xfId="6" applyBorder="1" applyAlignment="1">
      <alignment horizontal="center" vertical="center"/>
    </xf>
    <xf numFmtId="0" fontId="17" fillId="0" borderId="19" xfId="6" applyFont="1" applyBorder="1" applyAlignment="1">
      <alignment horizontal="center" vertical="center"/>
    </xf>
    <xf numFmtId="0" fontId="5" fillId="4" borderId="9" xfId="3" applyFont="1" applyFill="1" applyBorder="1" applyAlignment="1">
      <alignment horizontal="left" wrapText="1"/>
    </xf>
    <xf numFmtId="0" fontId="5" fillId="4" borderId="14" xfId="3" applyFont="1" applyFill="1" applyBorder="1" applyAlignment="1">
      <alignment horizontal="left" wrapText="1"/>
    </xf>
    <xf numFmtId="3" fontId="5" fillId="4" borderId="17" xfId="3" applyNumberFormat="1" applyFont="1" applyFill="1" applyBorder="1" applyAlignment="1">
      <alignment horizontal="center"/>
    </xf>
    <xf numFmtId="3" fontId="5" fillId="4" borderId="48" xfId="3" applyNumberFormat="1" applyFont="1" applyFill="1" applyBorder="1" applyAlignment="1">
      <alignment horizontal="center"/>
    </xf>
    <xf numFmtId="3" fontId="5" fillId="4" borderId="18" xfId="3" applyNumberFormat="1" applyFont="1" applyFill="1" applyBorder="1" applyAlignment="1">
      <alignment horizontal="center"/>
    </xf>
    <xf numFmtId="0" fontId="8" fillId="2" borderId="0" xfId="3" applyFont="1" applyFill="1" applyAlignment="1">
      <alignment wrapText="1"/>
    </xf>
    <xf numFmtId="0" fontId="8" fillId="2" borderId="0" xfId="3" applyFont="1" applyFill="1" applyAlignment="1">
      <alignment horizontal="left" wrapText="1"/>
    </xf>
    <xf numFmtId="0" fontId="16" fillId="0" borderId="9" xfId="6" applyBorder="1" applyAlignment="1">
      <alignment horizontal="center" vertical="center" wrapText="1"/>
    </xf>
    <xf numFmtId="0" fontId="16" fillId="0" borderId="10" xfId="6" applyBorder="1" applyAlignment="1">
      <alignment horizontal="center" vertical="center" wrapText="1"/>
    </xf>
    <xf numFmtId="0" fontId="16" fillId="0" borderId="14" xfId="6" applyBorder="1" applyAlignment="1">
      <alignment horizontal="center" vertical="center" wrapText="1"/>
    </xf>
    <xf numFmtId="0" fontId="16" fillId="0" borderId="0" xfId="6" applyAlignment="1">
      <alignment horizontal="left" vertical="center" wrapText="1"/>
    </xf>
    <xf numFmtId="0" fontId="17" fillId="0" borderId="0" xfId="6" applyFont="1" applyAlignment="1">
      <alignment horizontal="left" vertical="center" wrapText="1"/>
    </xf>
    <xf numFmtId="0" fontId="17" fillId="0" borderId="19" xfId="6" applyFont="1" applyBorder="1" applyAlignment="1">
      <alignment horizontal="center"/>
    </xf>
    <xf numFmtId="0" fontId="17" fillId="0" borderId="9" xfId="6" applyFont="1" applyBorder="1" applyAlignment="1">
      <alignment horizontal="center" vertical="center" wrapText="1"/>
    </xf>
    <xf numFmtId="0" fontId="17" fillId="0" borderId="14" xfId="6" applyFont="1" applyBorder="1" applyAlignment="1">
      <alignment horizontal="center" vertical="center" wrapText="1"/>
    </xf>
    <xf numFmtId="0" fontId="30" fillId="2" borderId="0" xfId="7" applyFont="1" applyFill="1" applyBorder="1" applyAlignment="1">
      <alignment horizontal="left" wrapText="1"/>
    </xf>
    <xf numFmtId="0" fontId="30" fillId="2" borderId="0" xfId="7" applyFont="1" applyFill="1" applyBorder="1" applyAlignment="1">
      <alignment horizontal="left"/>
    </xf>
    <xf numFmtId="0" fontId="30" fillId="2" borderId="0" xfId="7" applyFont="1" applyFill="1" applyAlignment="1">
      <alignment horizontal="left"/>
    </xf>
    <xf numFmtId="0" fontId="30" fillId="2" borderId="0" xfId="13" applyFont="1" applyFill="1" applyBorder="1" applyAlignment="1">
      <alignment horizontal="left" wrapText="1"/>
    </xf>
    <xf numFmtId="0" fontId="34" fillId="8" borderId="0" xfId="7" applyFont="1" applyFill="1" applyBorder="1" applyAlignment="1">
      <alignment horizontal="left" wrapText="1"/>
    </xf>
    <xf numFmtId="0" fontId="27" fillId="9" borderId="68" xfId="7" applyFont="1" applyFill="1" applyBorder="1" applyAlignment="1">
      <alignment horizontal="center" vertical="center" wrapText="1"/>
    </xf>
    <xf numFmtId="0" fontId="27" fillId="9" borderId="69" xfId="7" applyFont="1" applyFill="1" applyBorder="1" applyAlignment="1">
      <alignment horizontal="center" vertical="center" wrapText="1"/>
    </xf>
    <xf numFmtId="0" fontId="27" fillId="9" borderId="76" xfId="7" applyFont="1" applyFill="1" applyBorder="1" applyAlignment="1">
      <alignment horizontal="center" vertical="center" wrapText="1"/>
    </xf>
    <xf numFmtId="0" fontId="27" fillId="9" borderId="81" xfId="7" applyFont="1" applyFill="1" applyBorder="1" applyAlignment="1">
      <alignment horizontal="center" vertical="center" wrapText="1"/>
    </xf>
    <xf numFmtId="0" fontId="27" fillId="9" borderId="77" xfId="7" applyFont="1" applyFill="1" applyBorder="1" applyAlignment="1">
      <alignment horizontal="center" vertical="center" wrapText="1"/>
    </xf>
    <xf numFmtId="0" fontId="27" fillId="9" borderId="78" xfId="7" applyFont="1" applyFill="1" applyBorder="1" applyAlignment="1">
      <alignment horizontal="center" vertical="center" wrapText="1"/>
    </xf>
    <xf numFmtId="0" fontId="27" fillId="9" borderId="0" xfId="7" applyFont="1" applyFill="1" applyBorder="1" applyAlignment="1">
      <alignment horizontal="center" vertical="center" wrapText="1"/>
    </xf>
    <xf numFmtId="0" fontId="27" fillId="9" borderId="83" xfId="7" applyFont="1" applyFill="1" applyBorder="1" applyAlignment="1">
      <alignment horizontal="center" vertical="center" wrapText="1"/>
    </xf>
    <xf numFmtId="0" fontId="26" fillId="9" borderId="66" xfId="7" applyFont="1" applyFill="1" applyBorder="1" applyAlignment="1">
      <alignment horizontal="center"/>
    </xf>
    <xf numFmtId="0" fontId="26" fillId="9" borderId="79" xfId="7" applyFont="1" applyFill="1" applyBorder="1" applyAlignment="1">
      <alignment horizontal="center"/>
    </xf>
    <xf numFmtId="0" fontId="26" fillId="9" borderId="70" xfId="7" applyFont="1" applyFill="1" applyBorder="1" applyAlignment="1">
      <alignment horizontal="center"/>
    </xf>
    <xf numFmtId="0" fontId="27" fillId="9" borderId="79" xfId="7" applyFont="1" applyFill="1" applyBorder="1" applyAlignment="1">
      <alignment horizontal="center" vertical="top" wrapText="1"/>
    </xf>
    <xf numFmtId="0" fontId="27" fillId="9" borderId="70" xfId="7" applyFont="1" applyFill="1" applyBorder="1" applyAlignment="1">
      <alignment horizontal="center" vertical="top" wrapText="1"/>
    </xf>
    <xf numFmtId="0" fontId="27" fillId="9" borderId="80" xfId="7" applyFont="1" applyFill="1" applyBorder="1" applyAlignment="1">
      <alignment horizontal="right" vertical="center" wrapText="1"/>
    </xf>
    <xf numFmtId="0" fontId="27" fillId="9" borderId="82" xfId="7" applyFont="1" applyFill="1" applyBorder="1" applyAlignment="1">
      <alignment horizontal="right" vertical="center" wrapText="1"/>
    </xf>
  </cellXfs>
  <cellStyles count="15">
    <cellStyle name="Milliers" xfId="4" builtinId="3"/>
    <cellStyle name="Milliers 2" xfId="5"/>
    <cellStyle name="Milliers 2 2" xfId="9"/>
    <cellStyle name="Milliers 3" xfId="11"/>
    <cellStyle name="Milliers 4" xfId="10"/>
    <cellStyle name="Normal" xfId="0" builtinId="0"/>
    <cellStyle name="Normal 2" xfId="2"/>
    <cellStyle name="Normal 2 2" xfId="3"/>
    <cellStyle name="Normal 2 3" xfId="6"/>
    <cellStyle name="Normal 3" xfId="8"/>
    <cellStyle name="Normal 4" xfId="1"/>
    <cellStyle name="Normal 5" xfId="7"/>
    <cellStyle name="Normal_Feuil1" xfId="13"/>
    <cellStyle name="Pourcentage" xfId="14" builtinId="5"/>
    <cellStyle name="Pourcentag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F82-49E1-A5B5-BFE549C5B42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F82-49E1-A5B5-BFE549C5B42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'Fig12.1_ADA'!$A$25:$A$26</c:f>
              <c:strCache>
                <c:ptCount val="2"/>
                <c:pt idx="0">
                  <c:v>APSH du 1er degré</c:v>
                </c:pt>
                <c:pt idx="1">
                  <c:v>APSH du 2nd degré</c:v>
                </c:pt>
              </c:strCache>
            </c:strRef>
          </c:cat>
          <c:val>
            <c:numRef>
              <c:f>'Fig12.1_ADA'!$B$25:$B$26</c:f>
              <c:numCache>
                <c:formatCode>######0</c:formatCode>
                <c:ptCount val="2"/>
                <c:pt idx="0">
                  <c:v>395</c:v>
                </c:pt>
                <c:pt idx="1">
                  <c:v>222</c:v>
                </c:pt>
              </c:numCache>
            </c:numRef>
          </c:val>
          <c:extLst>
            <c:ext xmlns:c16="http://schemas.microsoft.com/office/drawing/2014/chart" uri="{C3380CC4-5D6E-409C-BE32-E72D297353CC}">
              <c16:uniqueId val="{00000000-9A8B-4B93-920E-52D7192E9DE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data id="1">
      <cx:strDim type="cat">
        <cx:f>_xlchart.v1.0</cx:f>
      </cx:strDim>
      <cx:numDim type="size">
        <cx:f>_xlchart.v1.2</cx:f>
      </cx:numDim>
    </cx:data>
  </cx:chartData>
  <cx:chart>
    <cx:plotArea>
      <cx:plotAreaRegion>
        <cx:series layoutId="treemap" uniqueId="{BA835164-E776-4453-BFBF-6C5166FEDFED}" formatIdx="0">
          <cx:dataLabels pos="inEnd">
            <cx:visibility seriesName="0" categoryName="1" value="0"/>
          </cx:dataLabels>
          <cx:dataId val="0"/>
          <cx:layoutPr>
            <cx:parentLabelLayout val="banner"/>
          </cx:layoutPr>
        </cx:series>
        <cx:series layoutId="treemap" hidden="1" uniqueId="{730CC2A8-74AB-4B4D-BA07-6AFC132669F7}" formatIdx="1">
          <cx:dataLabels pos="inEnd">
            <cx:visibility seriesName="0" categoryName="1" value="0"/>
          </cx:dataLabels>
          <cx:dataId val="1"/>
          <cx:layoutPr>
            <cx:parentLabelLayout val="banner"/>
          </cx:layoutPr>
        </cx:series>
      </cx:plotAreaRegion>
    </cx:plotArea>
    <cx:legend pos="b" align="ctr" overlay="0"/>
  </cx:chart>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413">
  <cs:axisTitle>
    <cs:lnRef idx="0"/>
    <cs:fillRef idx="0"/>
    <cs:effectRef idx="0"/>
    <cs:fontRef idx="minor">
      <a:schemeClr val="tx1">
        <a:lumMod val="65000"/>
        <a:lumOff val="35000"/>
      </a:schemeClr>
    </cs:fontRef>
    <cs:spPr>
      <a:solidFill>
        <a:schemeClr val="bg1">
          <a:lumMod val="65000"/>
        </a:schemeClr>
      </a:solidFill>
      <a:ln>
        <a:solidFill>
          <a:schemeClr val="bg1"/>
        </a:solidFill>
      </a:ln>
    </cs:spPr>
    <cs:defRPr sz="9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2"/>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2"/>
    </cs:fontRef>
    <cs:spPr>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ln>
        <a:solidFill>
          <a:schemeClr val="bg1"/>
        </a:solidFill>
      </a:ln>
    </cs:spPr>
  </cs:dataPoint>
  <cs:dataPoint3D>
    <cs:lnRef idx="0"/>
    <cs:fillRef idx="0">
      <cs:styleClr val="auto"/>
    </cs:fillRef>
    <cs:effectRef idx="0"/>
    <cs:fontRef idx="minor">
      <a:schemeClr val="tx2"/>
    </cs:fontRef>
    <cs:spPr>
      <a:solidFill>
        <a:schemeClr val="phClr"/>
      </a:solidFill>
    </cs:spPr>
  </cs:dataPoint3D>
  <cs:dataPointLine>
    <cs:lnRef idx="0">
      <cs:styleClr val="auto"/>
    </cs:lnRef>
    <cs:fillRef idx="0"/>
    <cs:effectRef idx="0"/>
    <cs:fontRef idx="minor">
      <a:schemeClr val="tx2"/>
    </cs:fontRef>
    <cs:spPr>
      <a:ln w="28575" cap="rnd">
        <a:solidFill>
          <a:schemeClr val="phClr"/>
        </a:solidFill>
        <a:round/>
      </a:ln>
    </cs:spPr>
  </cs:dataPointLine>
  <cs:dataPointMarker>
    <cs:lnRef idx="0"/>
    <cs:fillRef idx="0">
      <cs:styleClr val="auto"/>
    </cs:fillRef>
    <cs:effectRef idx="0"/>
    <cs:fontRef idx="minor">
      <a:schemeClr val="tx2"/>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2"/>
    </cs:fontRef>
    <cs:spPr>
      <a:ln w="28575" cap="rnd">
        <a:solidFill>
          <a:schemeClr val="phClr"/>
        </a:solidFill>
        <a:round/>
      </a:ln>
    </cs:spPr>
  </cs:dataPointWireframe>
  <cs:dataTable>
    <cs:lnRef idx="0"/>
    <cs:fillRef idx="0"/>
    <cs:effectRef idx="0"/>
    <cs:fontRef idx="minor">
      <a:schemeClr val="tx2"/>
    </cs:fontRef>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2"/>
    </cs:fontRef>
  </cs:dropLine>
  <cs:errorBar>
    <cs:lnRef idx="0"/>
    <cs:fillRef idx="0"/>
    <cs:effectRef idx="0"/>
    <cs:fontRef idx="minor">
      <a:schemeClr val="tx2"/>
    </cs:fontRef>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lumOff val="10000"/>
          </a:schemeClr>
        </a:solidFill>
      </a:ln>
    </cs:spPr>
  </cs:gridlineMinor>
  <cs:hiLoLine>
    <cs:lnRef idx="0"/>
    <cs:fillRef idx="0"/>
    <cs:effectRef idx="0"/>
    <cs:fontRef idx="minor">
      <a:schemeClr val="tx2"/>
    </cs:fontRef>
  </cs:hiLoLine>
  <cs:leaderLine>
    <cs:lnRef idx="0"/>
    <cs:fillRef idx="0"/>
    <cs:effectRef idx="0"/>
    <cs:fontRef idx="minor">
      <a:schemeClr val="tx2"/>
    </cs:fontRef>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cs:seriesAxis>
  <cs:seriesLine>
    <cs:lnRef idx="0"/>
    <cs:fillRef idx="0"/>
    <cs:effectRef idx="0"/>
    <cs:fontRef idx="minor">
      <a:schemeClr val="tx2"/>
    </cs:fontRef>
    <cs:spPr>
      <a:ln w="9525" cap="flat">
        <a:solidFill>
          <a:srgbClr val="D9D9D9"/>
        </a:solidFill>
        <a:round/>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cs:trendlineLabel>
  <cs:upBar>
    <cs:lnRef idx="0"/>
    <cs:fillRef idx="0"/>
    <cs:effectRef idx="0"/>
    <cs:fontRef idx="minor">
      <a:schemeClr val="tx2"/>
    </cs:fontRef>
    <cs:spPr>
      <a:solidFill>
        <a:schemeClr val="lt1"/>
      </a:solidFill>
    </cs:spPr>
  </cs:upBar>
  <cs:valueAxis>
    <cs:lnRef idx="0"/>
    <cs:fillRef idx="0"/>
    <cs:effectRef idx="0"/>
    <cs:fontRef idx="minor">
      <a:schemeClr val="tx2"/>
    </cs:fontRef>
    <cs:defRPr sz="9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742950</xdr:colOff>
      <xdr:row>17</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xdr:colOff>
      <xdr:row>1</xdr:row>
      <xdr:rowOff>47625</xdr:rowOff>
    </xdr:from>
    <xdr:to>
      <xdr:col>5</xdr:col>
      <xdr:colOff>128587</xdr:colOff>
      <xdr:row>19</xdr:row>
      <xdr:rowOff>47625</xdr:rowOff>
    </xdr:to>
    <mc:AlternateContent xmlns:mc="http://schemas.openxmlformats.org/markup-compatibility/2006">
      <mc:Choice xmlns:cx1="http://schemas.microsoft.com/office/drawing/2015/9/8/chartex" Requires="cx1">
        <xdr:graphicFrame macro="">
          <xdr:nvGraphicFramePr>
            <xdr:cNvPr id="3" name="Graphique 2"/>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SN\BSN-2012-2013\BSN_2013_w\pel_ass_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BSN\BSN-2012-2013\BSN_2013_w\pyr_di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workbookViewId="0">
      <pane xSplit="3" ySplit="3" topLeftCell="D4" activePane="bottomRight" state="frozen"/>
      <selection pane="topRight" activeCell="D1" sqref="D1"/>
      <selection pane="bottomLeft" activeCell="A4" sqref="A4"/>
      <selection pane="bottomRight"/>
    </sheetView>
  </sheetViews>
  <sheetFormatPr baseColWidth="10" defaultRowHeight="12.75"/>
  <cols>
    <col min="1" max="2" width="11.42578125" style="53"/>
    <col min="3" max="3" width="14.85546875" style="53" customWidth="1"/>
    <col min="4" max="4" width="5.7109375" style="53" bestFit="1" customWidth="1"/>
    <col min="5" max="5" width="10.140625" style="53" customWidth="1"/>
    <col min="6" max="6" width="4.7109375" style="53" customWidth="1"/>
    <col min="7" max="7" width="5.7109375" style="53" bestFit="1" customWidth="1"/>
    <col min="8" max="8" width="11.42578125" style="53"/>
    <col min="9" max="9" width="4" style="53" bestFit="1" customWidth="1"/>
    <col min="10" max="10" width="5.7109375" style="53" bestFit="1" customWidth="1"/>
    <col min="11" max="11" width="11.42578125" style="53"/>
    <col min="12" max="12" width="4" style="53" bestFit="1" customWidth="1"/>
    <col min="13" max="16384" width="11.42578125" style="53"/>
  </cols>
  <sheetData>
    <row r="1" spans="1:12" ht="12.75" customHeight="1">
      <c r="A1" s="1" t="s">
        <v>274</v>
      </c>
      <c r="B1" s="222"/>
      <c r="C1" s="222"/>
      <c r="D1" s="222"/>
      <c r="E1" s="222"/>
      <c r="F1" s="222"/>
      <c r="G1" s="222"/>
      <c r="H1" s="222"/>
      <c r="I1" s="222"/>
      <c r="J1" s="222"/>
      <c r="K1" s="222"/>
    </row>
    <row r="2" spans="1:12">
      <c r="A2" s="222"/>
      <c r="B2" s="222"/>
      <c r="C2" s="222"/>
      <c r="D2" s="222"/>
      <c r="E2" s="222"/>
      <c r="F2" s="222"/>
      <c r="G2" s="222"/>
      <c r="H2" s="222"/>
      <c r="I2" s="222"/>
      <c r="J2" s="222"/>
      <c r="K2" s="222"/>
    </row>
    <row r="3" spans="1:12" ht="12.75" customHeight="1">
      <c r="A3" s="268"/>
      <c r="B3" s="269"/>
      <c r="C3" s="270"/>
      <c r="D3" s="268" t="s">
        <v>283</v>
      </c>
      <c r="E3" s="269"/>
      <c r="F3" s="270"/>
      <c r="G3" s="268" t="s">
        <v>284</v>
      </c>
      <c r="H3" s="269"/>
      <c r="I3" s="270"/>
      <c r="J3" s="268" t="s">
        <v>285</v>
      </c>
      <c r="K3" s="269"/>
      <c r="L3" s="270"/>
    </row>
    <row r="4" spans="1:12" ht="24">
      <c r="A4" s="271"/>
      <c r="B4" s="272"/>
      <c r="C4" s="273"/>
      <c r="D4" s="3" t="s">
        <v>0</v>
      </c>
      <c r="E4" s="4" t="s">
        <v>1</v>
      </c>
      <c r="F4" s="4" t="s">
        <v>2</v>
      </c>
      <c r="G4" s="3" t="s">
        <v>0</v>
      </c>
      <c r="H4" s="4" t="s">
        <v>1</v>
      </c>
      <c r="I4" s="4" t="s">
        <v>2</v>
      </c>
      <c r="J4" s="3" t="s">
        <v>0</v>
      </c>
      <c r="K4" s="4" t="s">
        <v>1</v>
      </c>
      <c r="L4" s="4" t="s">
        <v>2</v>
      </c>
    </row>
    <row r="5" spans="1:12">
      <c r="A5" s="274" t="s">
        <v>3</v>
      </c>
      <c r="B5" s="277" t="s">
        <v>4</v>
      </c>
      <c r="C5" s="5" t="s">
        <v>5</v>
      </c>
      <c r="D5" s="6">
        <v>9679</v>
      </c>
      <c r="E5" s="6">
        <v>358686</v>
      </c>
      <c r="F5" s="7">
        <f>D5/E5*100</f>
        <v>2.69846049190657</v>
      </c>
      <c r="G5" s="6">
        <v>10005</v>
      </c>
      <c r="H5" s="6">
        <v>357135</v>
      </c>
      <c r="I5" s="7">
        <f>G5/H5*100</f>
        <v>2.8014616321559074</v>
      </c>
      <c r="J5" s="6">
        <v>11046</v>
      </c>
      <c r="K5" s="6">
        <v>356168</v>
      </c>
      <c r="L5" s="7">
        <f>J5/K5*100</f>
        <v>3.1013454324925314</v>
      </c>
    </row>
    <row r="6" spans="1:12">
      <c r="A6" s="275"/>
      <c r="B6" s="278"/>
      <c r="C6" s="214" t="s">
        <v>6</v>
      </c>
      <c r="D6" s="8">
        <v>12030</v>
      </c>
      <c r="E6" s="8">
        <v>396209</v>
      </c>
      <c r="F6" s="9">
        <f t="shared" ref="F6:F40" si="0">D6/E6*100</f>
        <v>3.0362763087158546</v>
      </c>
      <c r="G6" s="8">
        <v>12471</v>
      </c>
      <c r="H6" s="8">
        <v>392821</v>
      </c>
      <c r="I6" s="9">
        <f t="shared" ref="I6:I40" si="1">G6/H6*100</f>
        <v>3.1747284386527199</v>
      </c>
      <c r="J6" s="8">
        <v>13617</v>
      </c>
      <c r="K6" s="8">
        <v>390465</v>
      </c>
      <c r="L6" s="9">
        <f t="shared" ref="L6:L40" si="2">J6/K6*100</f>
        <v>3.4873804310245475</v>
      </c>
    </row>
    <row r="7" spans="1:12">
      <c r="A7" s="275"/>
      <c r="B7" s="278"/>
      <c r="C7" s="44" t="s">
        <v>125</v>
      </c>
      <c r="D7" s="8">
        <v>1007</v>
      </c>
      <c r="E7" s="8">
        <v>51929</v>
      </c>
      <c r="F7" s="9">
        <v>1.94</v>
      </c>
      <c r="G7" s="8">
        <v>1093</v>
      </c>
      <c r="H7" s="8">
        <v>52359</v>
      </c>
      <c r="I7" s="9">
        <v>2.09</v>
      </c>
      <c r="J7" s="8">
        <v>1240</v>
      </c>
      <c r="K7" s="8">
        <v>52752</v>
      </c>
      <c r="L7" s="9">
        <v>2.35</v>
      </c>
    </row>
    <row r="8" spans="1:12">
      <c r="A8" s="275"/>
      <c r="B8" s="278"/>
      <c r="C8" s="44" t="s">
        <v>121</v>
      </c>
      <c r="D8" s="8">
        <v>7253</v>
      </c>
      <c r="E8" s="8">
        <v>220308</v>
      </c>
      <c r="F8" s="9">
        <v>3.29</v>
      </c>
      <c r="G8" s="8">
        <v>7598</v>
      </c>
      <c r="H8" s="8">
        <v>218882</v>
      </c>
      <c r="I8" s="9">
        <v>3.47</v>
      </c>
      <c r="J8" s="8">
        <v>8354</v>
      </c>
      <c r="K8" s="8">
        <v>215667</v>
      </c>
      <c r="L8" s="9">
        <v>3.87</v>
      </c>
    </row>
    <row r="9" spans="1:12">
      <c r="A9" s="275"/>
      <c r="B9" s="278"/>
      <c r="C9" s="44" t="s">
        <v>122</v>
      </c>
      <c r="D9" s="8">
        <v>802</v>
      </c>
      <c r="E9" s="8">
        <v>27582</v>
      </c>
      <c r="F9" s="9">
        <v>2.91</v>
      </c>
      <c r="G9" s="8">
        <v>761</v>
      </c>
      <c r="H9" s="8">
        <v>27324</v>
      </c>
      <c r="I9" s="9">
        <v>2.79</v>
      </c>
      <c r="J9" s="8">
        <v>775</v>
      </c>
      <c r="K9" s="8">
        <v>27109</v>
      </c>
      <c r="L9" s="9">
        <v>2.86</v>
      </c>
    </row>
    <row r="10" spans="1:12">
      <c r="A10" s="275"/>
      <c r="B10" s="278"/>
      <c r="C10" s="44" t="s">
        <v>123</v>
      </c>
      <c r="D10" s="8">
        <v>2560</v>
      </c>
      <c r="E10" s="8">
        <v>56721</v>
      </c>
      <c r="F10" s="9">
        <v>4.51</v>
      </c>
      <c r="G10" s="8">
        <v>2606</v>
      </c>
      <c r="H10" s="8">
        <v>55498</v>
      </c>
      <c r="I10" s="9">
        <v>4.7</v>
      </c>
      <c r="J10" s="8">
        <v>2789</v>
      </c>
      <c r="K10" s="8">
        <v>54202</v>
      </c>
      <c r="L10" s="9">
        <v>5.15</v>
      </c>
    </row>
    <row r="11" spans="1:12">
      <c r="A11" s="275"/>
      <c r="B11" s="278"/>
      <c r="C11" s="214" t="s">
        <v>7</v>
      </c>
      <c r="D11" s="8">
        <v>21320</v>
      </c>
      <c r="E11" s="8">
        <v>714934</v>
      </c>
      <c r="F11" s="9">
        <f t="shared" si="0"/>
        <v>2.9820934519829803</v>
      </c>
      <c r="G11" s="8">
        <v>22050</v>
      </c>
      <c r="H11" s="8">
        <v>709435</v>
      </c>
      <c r="I11" s="9">
        <f t="shared" si="1"/>
        <v>3.1081071556943201</v>
      </c>
      <c r="J11" s="8">
        <v>24161</v>
      </c>
      <c r="K11" s="8">
        <v>701456</v>
      </c>
      <c r="L11" s="9">
        <f t="shared" si="2"/>
        <v>3.4444070618827127</v>
      </c>
    </row>
    <row r="12" spans="1:12">
      <c r="A12" s="275"/>
      <c r="B12" s="278"/>
      <c r="C12" s="214" t="s">
        <v>8</v>
      </c>
      <c r="D12" s="8">
        <v>389</v>
      </c>
      <c r="E12" s="8">
        <v>39961</v>
      </c>
      <c r="F12" s="9">
        <f t="shared" si="0"/>
        <v>0.97344911288506297</v>
      </c>
      <c r="G12" s="8">
        <v>426</v>
      </c>
      <c r="H12" s="8">
        <v>40521</v>
      </c>
      <c r="I12" s="9">
        <f t="shared" si="1"/>
        <v>1.0513067298437846</v>
      </c>
      <c r="J12" s="8">
        <v>502</v>
      </c>
      <c r="K12" s="8">
        <v>45177</v>
      </c>
      <c r="L12" s="9">
        <f t="shared" si="2"/>
        <v>1.1111848949686789</v>
      </c>
    </row>
    <row r="13" spans="1:12" ht="33.75">
      <c r="A13" s="275"/>
      <c r="B13" s="279"/>
      <c r="C13" s="10" t="s">
        <v>9</v>
      </c>
      <c r="D13" s="11">
        <v>21709</v>
      </c>
      <c r="E13" s="11">
        <v>754895</v>
      </c>
      <c r="F13" s="12">
        <f t="shared" si="0"/>
        <v>2.8757641791242494</v>
      </c>
      <c r="G13" s="11">
        <v>22476</v>
      </c>
      <c r="H13" s="11">
        <v>749956</v>
      </c>
      <c r="I13" s="12">
        <f t="shared" si="1"/>
        <v>2.9969758225815912</v>
      </c>
      <c r="J13" s="11">
        <v>24663</v>
      </c>
      <c r="K13" s="11">
        <v>746633</v>
      </c>
      <c r="L13" s="12">
        <f t="shared" si="2"/>
        <v>3.3032292973924271</v>
      </c>
    </row>
    <row r="14" spans="1:12">
      <c r="A14" s="275"/>
      <c r="B14" s="280" t="s">
        <v>10</v>
      </c>
      <c r="C14" s="13" t="s">
        <v>11</v>
      </c>
      <c r="D14" s="14">
        <v>384</v>
      </c>
      <c r="E14" s="14">
        <v>47090</v>
      </c>
      <c r="F14" s="15">
        <f t="shared" si="0"/>
        <v>0.81545975791038439</v>
      </c>
      <c r="G14" s="14">
        <v>425</v>
      </c>
      <c r="H14" s="14">
        <v>46531</v>
      </c>
      <c r="I14" s="15">
        <f t="shared" si="1"/>
        <v>0.91336958156927639</v>
      </c>
      <c r="J14" s="14">
        <v>487</v>
      </c>
      <c r="K14" s="14">
        <v>46048</v>
      </c>
      <c r="L14" s="15">
        <f t="shared" si="2"/>
        <v>1.0575920778318277</v>
      </c>
    </row>
    <row r="15" spans="1:12">
      <c r="A15" s="275"/>
      <c r="B15" s="278"/>
      <c r="C15" s="214" t="s">
        <v>6</v>
      </c>
      <c r="D15" s="8">
        <v>1007</v>
      </c>
      <c r="E15" s="8">
        <v>96405</v>
      </c>
      <c r="F15" s="9">
        <f t="shared" si="0"/>
        <v>1.0445516311394638</v>
      </c>
      <c r="G15" s="8">
        <v>1088</v>
      </c>
      <c r="H15" s="8">
        <v>95833</v>
      </c>
      <c r="I15" s="9">
        <f t="shared" si="1"/>
        <v>1.1353082967245105</v>
      </c>
      <c r="J15" s="8">
        <v>1165</v>
      </c>
      <c r="K15" s="8">
        <v>95525</v>
      </c>
      <c r="L15" s="9">
        <f t="shared" si="2"/>
        <v>1.2195760272180058</v>
      </c>
    </row>
    <row r="16" spans="1:12" ht="45">
      <c r="A16" s="275"/>
      <c r="B16" s="278"/>
      <c r="C16" s="214" t="s">
        <v>12</v>
      </c>
      <c r="D16" s="8">
        <v>1307</v>
      </c>
      <c r="E16" s="8">
        <v>116817</v>
      </c>
      <c r="F16" s="9">
        <f t="shared" si="0"/>
        <v>1.1188440038692997</v>
      </c>
      <c r="G16" s="8">
        <v>1414</v>
      </c>
      <c r="H16" s="8">
        <v>115966</v>
      </c>
      <c r="I16" s="9">
        <f t="shared" si="1"/>
        <v>1.2193229049893934</v>
      </c>
      <c r="J16" s="8">
        <v>1524</v>
      </c>
      <c r="K16" s="8">
        <v>114823</v>
      </c>
      <c r="L16" s="9">
        <f t="shared" si="2"/>
        <v>1.3272602179005948</v>
      </c>
    </row>
    <row r="17" spans="1:12" ht="22.5">
      <c r="A17" s="275"/>
      <c r="B17" s="278"/>
      <c r="C17" s="214" t="s">
        <v>13</v>
      </c>
      <c r="D17" s="8">
        <v>84</v>
      </c>
      <c r="E17" s="8">
        <v>26678</v>
      </c>
      <c r="F17" s="9">
        <f t="shared" si="0"/>
        <v>0.3148661818727041</v>
      </c>
      <c r="G17" s="8">
        <v>99</v>
      </c>
      <c r="H17" s="8">
        <v>26398</v>
      </c>
      <c r="I17" s="9">
        <f t="shared" si="1"/>
        <v>0.37502841124327602</v>
      </c>
      <c r="J17" s="8">
        <v>128</v>
      </c>
      <c r="K17" s="8">
        <v>26750</v>
      </c>
      <c r="L17" s="9">
        <f t="shared" si="2"/>
        <v>0.47850467289719628</v>
      </c>
    </row>
    <row r="18" spans="1:12" ht="33.75">
      <c r="A18" s="275"/>
      <c r="B18" s="279"/>
      <c r="C18" s="10" t="s">
        <v>9</v>
      </c>
      <c r="D18" s="16">
        <v>1391</v>
      </c>
      <c r="E18" s="16">
        <v>143495</v>
      </c>
      <c r="F18" s="17">
        <f t="shared" si="0"/>
        <v>0.96937175511341866</v>
      </c>
      <c r="G18" s="16">
        <v>1513</v>
      </c>
      <c r="H18" s="16">
        <v>142364</v>
      </c>
      <c r="I18" s="17">
        <f t="shared" si="1"/>
        <v>1.0627686774746423</v>
      </c>
      <c r="J18" s="16">
        <v>1652</v>
      </c>
      <c r="K18" s="16">
        <v>141573</v>
      </c>
      <c r="L18" s="17">
        <f t="shared" si="2"/>
        <v>1.1668891667196428</v>
      </c>
    </row>
    <row r="19" spans="1:12">
      <c r="A19" s="275"/>
      <c r="B19" s="281" t="s">
        <v>14</v>
      </c>
      <c r="C19" s="282"/>
      <c r="D19" s="11">
        <v>23100</v>
      </c>
      <c r="E19" s="11">
        <v>898390</v>
      </c>
      <c r="F19" s="12">
        <f t="shared" si="0"/>
        <v>2.5712663765179933</v>
      </c>
      <c r="G19" s="11">
        <v>23989</v>
      </c>
      <c r="H19" s="11">
        <v>892320</v>
      </c>
      <c r="I19" s="12">
        <f t="shared" si="1"/>
        <v>2.6883853326161016</v>
      </c>
      <c r="J19" s="11">
        <v>26315</v>
      </c>
      <c r="K19" s="11">
        <v>888206</v>
      </c>
      <c r="L19" s="12">
        <f t="shared" si="2"/>
        <v>2.9627136047268312</v>
      </c>
    </row>
    <row r="20" spans="1:12" ht="36" customHeight="1">
      <c r="A20" s="276"/>
      <c r="B20" s="283" t="s">
        <v>15</v>
      </c>
      <c r="C20" s="284"/>
      <c r="D20" s="20">
        <v>23101</v>
      </c>
      <c r="E20" s="20">
        <v>905008</v>
      </c>
      <c r="F20" s="21">
        <f t="shared" si="0"/>
        <v>2.552574120891749</v>
      </c>
      <c r="G20" s="20">
        <v>23998</v>
      </c>
      <c r="H20" s="20">
        <v>905270</v>
      </c>
      <c r="I20" s="21">
        <f t="shared" si="1"/>
        <v>2.650921824428071</v>
      </c>
      <c r="J20" s="20">
        <v>26322</v>
      </c>
      <c r="K20" s="20">
        <v>902910</v>
      </c>
      <c r="L20" s="21">
        <f t="shared" si="2"/>
        <v>2.9152407216666112</v>
      </c>
    </row>
    <row r="21" spans="1:12" ht="30.75" customHeight="1">
      <c r="A21" s="291" t="s">
        <v>16</v>
      </c>
      <c r="B21" s="294" t="s">
        <v>17</v>
      </c>
      <c r="C21" s="283"/>
      <c r="D21" s="20">
        <v>187</v>
      </c>
      <c r="E21" s="20">
        <v>18269</v>
      </c>
      <c r="F21" s="21">
        <f t="shared" si="0"/>
        <v>1.0235918769500247</v>
      </c>
      <c r="G21" s="20">
        <v>188</v>
      </c>
      <c r="H21" s="20">
        <v>18255</v>
      </c>
      <c r="I21" s="21">
        <f t="shared" si="1"/>
        <v>1.0298548342919747</v>
      </c>
      <c r="J21" s="20">
        <v>220</v>
      </c>
      <c r="K21" s="20">
        <v>18238</v>
      </c>
      <c r="L21" s="21">
        <f t="shared" si="2"/>
        <v>1.2062726176115801</v>
      </c>
    </row>
    <row r="22" spans="1:12">
      <c r="A22" s="292"/>
      <c r="B22" s="295" t="s">
        <v>267</v>
      </c>
      <c r="C22" s="296"/>
      <c r="D22" s="18">
        <v>2432</v>
      </c>
      <c r="E22" s="18">
        <v>201229</v>
      </c>
      <c r="F22" s="19">
        <f t="shared" si="0"/>
        <v>1.2085733169672364</v>
      </c>
      <c r="G22" s="18">
        <v>2482</v>
      </c>
      <c r="H22" s="18">
        <f>201881+3000</f>
        <v>204881</v>
      </c>
      <c r="I22" s="19">
        <f t="shared" si="1"/>
        <v>1.2114349305206435</v>
      </c>
      <c r="J22" s="18">
        <v>2528</v>
      </c>
      <c r="K22" s="18">
        <f>198859+8000</f>
        <v>206859</v>
      </c>
      <c r="L22" s="19">
        <f t="shared" si="2"/>
        <v>1.2220884757250108</v>
      </c>
    </row>
    <row r="23" spans="1:12">
      <c r="A23" s="292"/>
      <c r="B23" s="266" t="s">
        <v>7</v>
      </c>
      <c r="C23" s="267"/>
      <c r="D23" s="8">
        <v>776</v>
      </c>
      <c r="E23" s="8">
        <v>19276</v>
      </c>
      <c r="F23" s="9">
        <f t="shared" si="0"/>
        <v>4.0257314795600747</v>
      </c>
      <c r="G23" s="8">
        <v>779</v>
      </c>
      <c r="H23" s="8">
        <v>18949</v>
      </c>
      <c r="I23" s="9">
        <f t="shared" si="1"/>
        <v>4.1110348831072878</v>
      </c>
      <c r="J23" s="8">
        <v>866</v>
      </c>
      <c r="K23" s="8">
        <v>18834</v>
      </c>
      <c r="L23" s="9">
        <f t="shared" si="2"/>
        <v>4.5980673250504411</v>
      </c>
    </row>
    <row r="24" spans="1:12" ht="33.75">
      <c r="A24" s="292"/>
      <c r="B24" s="214"/>
      <c r="C24" s="215" t="s">
        <v>136</v>
      </c>
      <c r="D24" s="8">
        <v>507</v>
      </c>
      <c r="E24" s="8">
        <v>12070</v>
      </c>
      <c r="F24" s="9">
        <v>4.2</v>
      </c>
      <c r="G24" s="8">
        <v>509</v>
      </c>
      <c r="H24" s="8">
        <v>11901</v>
      </c>
      <c r="I24" s="9">
        <v>4.28</v>
      </c>
      <c r="J24" s="8">
        <v>585</v>
      </c>
      <c r="K24" s="8">
        <v>12005</v>
      </c>
      <c r="L24" s="9">
        <v>4.87</v>
      </c>
    </row>
    <row r="25" spans="1:12">
      <c r="A25" s="292"/>
      <c r="B25" s="266" t="s">
        <v>8</v>
      </c>
      <c r="C25" s="267"/>
      <c r="D25" s="8">
        <v>1656</v>
      </c>
      <c r="E25" s="8">
        <v>181953</v>
      </c>
      <c r="F25" s="9">
        <f t="shared" ref="F25" si="3">D25/E25*100</f>
        <v>0.91012514220705343</v>
      </c>
      <c r="G25" s="8">
        <v>1703</v>
      </c>
      <c r="H25" s="8">
        <f>182932+3000</f>
        <v>185932</v>
      </c>
      <c r="I25" s="9">
        <f t="shared" ref="I25" si="4">G25/H25*100</f>
        <v>0.9159262526084806</v>
      </c>
      <c r="J25" s="8">
        <v>1662</v>
      </c>
      <c r="K25" s="8">
        <f>180025+8000</f>
        <v>188025</v>
      </c>
      <c r="L25" s="9">
        <f t="shared" ref="L25" si="5">J25/K25*100</f>
        <v>0.88392500997207823</v>
      </c>
    </row>
    <row r="26" spans="1:12">
      <c r="A26" s="292"/>
      <c r="B26" s="45"/>
      <c r="C26" s="46" t="s">
        <v>124</v>
      </c>
      <c r="D26" s="22">
        <v>1613</v>
      </c>
      <c r="E26" s="22">
        <v>115305</v>
      </c>
      <c r="F26" s="23">
        <v>1.4</v>
      </c>
      <c r="G26" s="22">
        <v>1647</v>
      </c>
      <c r="H26" s="22">
        <v>119018</v>
      </c>
      <c r="I26" s="23">
        <v>1.38</v>
      </c>
      <c r="J26" s="22">
        <v>1606</v>
      </c>
      <c r="K26" s="22">
        <v>121419</v>
      </c>
      <c r="L26" s="23">
        <v>1.32</v>
      </c>
    </row>
    <row r="27" spans="1:12" ht="23.25" customHeight="1">
      <c r="A27" s="292"/>
      <c r="B27" s="297" t="s">
        <v>19</v>
      </c>
      <c r="C27" s="295"/>
      <c r="D27" s="18">
        <v>4931</v>
      </c>
      <c r="E27" s="18">
        <v>65816</v>
      </c>
      <c r="F27" s="19">
        <f t="shared" si="0"/>
        <v>7.492099185608363</v>
      </c>
      <c r="G27" s="18">
        <v>4973</v>
      </c>
      <c r="H27" s="18">
        <v>66303</v>
      </c>
      <c r="I27" s="19">
        <f t="shared" si="1"/>
        <v>7.5004147625295987</v>
      </c>
      <c r="J27" s="18">
        <v>4985</v>
      </c>
      <c r="K27" s="18">
        <v>65446</v>
      </c>
      <c r="L27" s="19">
        <f t="shared" si="2"/>
        <v>7.6169666595361063</v>
      </c>
    </row>
    <row r="28" spans="1:12">
      <c r="A28" s="292"/>
      <c r="B28" s="266" t="s">
        <v>7</v>
      </c>
      <c r="C28" s="267"/>
      <c r="D28" s="8">
        <v>4747</v>
      </c>
      <c r="E28" s="8">
        <v>57429</v>
      </c>
      <c r="F28" s="9">
        <f t="shared" si="0"/>
        <v>8.2658587124971703</v>
      </c>
      <c r="G28" s="8">
        <v>4789</v>
      </c>
      <c r="H28" s="8">
        <v>56597</v>
      </c>
      <c r="I28" s="9">
        <f t="shared" si="1"/>
        <v>8.4615792356485322</v>
      </c>
      <c r="J28" s="8">
        <v>4806</v>
      </c>
      <c r="K28" s="8">
        <v>56247</v>
      </c>
      <c r="L28" s="9">
        <f t="shared" si="2"/>
        <v>8.5444557043042302</v>
      </c>
    </row>
    <row r="29" spans="1:12" ht="22.5">
      <c r="A29" s="292"/>
      <c r="B29" s="214"/>
      <c r="C29" s="215" t="s">
        <v>126</v>
      </c>
      <c r="D29" s="8">
        <v>2340</v>
      </c>
      <c r="E29" s="8">
        <v>22173</v>
      </c>
      <c r="F29" s="9">
        <v>10.55</v>
      </c>
      <c r="G29" s="8">
        <v>2317</v>
      </c>
      <c r="H29" s="8">
        <v>21310</v>
      </c>
      <c r="I29" s="9">
        <v>10.87</v>
      </c>
      <c r="J29" s="8">
        <v>2294</v>
      </c>
      <c r="K29" s="8">
        <v>20338</v>
      </c>
      <c r="L29" s="9">
        <v>11.28</v>
      </c>
    </row>
    <row r="30" spans="1:12" ht="22.5">
      <c r="A30" s="292"/>
      <c r="B30" s="214"/>
      <c r="C30" s="215" t="s">
        <v>127</v>
      </c>
      <c r="D30" s="8">
        <v>1343</v>
      </c>
      <c r="E30" s="8">
        <v>14807</v>
      </c>
      <c r="F30" s="9">
        <v>9.07</v>
      </c>
      <c r="G30" s="8">
        <v>1407</v>
      </c>
      <c r="H30" s="8">
        <v>15109</v>
      </c>
      <c r="I30" s="9">
        <v>9.31</v>
      </c>
      <c r="J30" s="8">
        <v>1440</v>
      </c>
      <c r="K30" s="8">
        <v>15409</v>
      </c>
      <c r="L30" s="9">
        <v>9.35</v>
      </c>
    </row>
    <row r="31" spans="1:12">
      <c r="A31" s="292"/>
      <c r="B31" s="214"/>
      <c r="C31" s="215" t="s">
        <v>128</v>
      </c>
      <c r="D31" s="8">
        <v>513</v>
      </c>
      <c r="E31" s="8">
        <v>7858</v>
      </c>
      <c r="F31" s="9">
        <v>6.53</v>
      </c>
      <c r="G31" s="8">
        <v>510</v>
      </c>
      <c r="H31" s="8">
        <v>7685</v>
      </c>
      <c r="I31" s="9">
        <v>6.64</v>
      </c>
      <c r="J31" s="8">
        <v>508</v>
      </c>
      <c r="K31" s="8">
        <v>7660</v>
      </c>
      <c r="L31" s="9">
        <v>6.63</v>
      </c>
    </row>
    <row r="32" spans="1:12">
      <c r="A32" s="292"/>
      <c r="B32" s="298" t="s">
        <v>8</v>
      </c>
      <c r="C32" s="299"/>
      <c r="D32" s="8">
        <v>184</v>
      </c>
      <c r="E32" s="8">
        <v>8387</v>
      </c>
      <c r="F32" s="9">
        <f t="shared" si="0"/>
        <v>2.1938714677477047</v>
      </c>
      <c r="G32" s="8">
        <v>184</v>
      </c>
      <c r="H32" s="8">
        <v>9706</v>
      </c>
      <c r="I32" s="9">
        <f t="shared" si="1"/>
        <v>1.8957345971563981</v>
      </c>
      <c r="J32" s="8">
        <v>179</v>
      </c>
      <c r="K32" s="8">
        <v>9199</v>
      </c>
      <c r="L32" s="9">
        <f t="shared" si="2"/>
        <v>1.9458636808348733</v>
      </c>
    </row>
    <row r="33" spans="1:12" ht="38.25" customHeight="1">
      <c r="A33" s="292"/>
      <c r="B33" s="300" t="s">
        <v>20</v>
      </c>
      <c r="C33" s="301"/>
      <c r="D33" s="24">
        <v>477</v>
      </c>
      <c r="E33" s="24">
        <v>11111</v>
      </c>
      <c r="F33" s="25">
        <f t="shared" si="0"/>
        <v>4.2930429304293041</v>
      </c>
      <c r="G33" s="24">
        <v>456</v>
      </c>
      <c r="H33" s="24">
        <v>10986</v>
      </c>
      <c r="I33" s="25">
        <f t="shared" si="1"/>
        <v>4.1507373020207536</v>
      </c>
      <c r="J33" s="24">
        <v>453</v>
      </c>
      <c r="K33" s="24">
        <v>10991</v>
      </c>
      <c r="L33" s="25">
        <f t="shared" si="2"/>
        <v>4.1215539987262302</v>
      </c>
    </row>
    <row r="34" spans="1:12">
      <c r="A34" s="292"/>
      <c r="B34" s="266" t="s">
        <v>7</v>
      </c>
      <c r="C34" s="267"/>
      <c r="D34" s="8">
        <v>457</v>
      </c>
      <c r="E34" s="8">
        <v>9698</v>
      </c>
      <c r="F34" s="9">
        <f t="shared" si="0"/>
        <v>4.712311816869458</v>
      </c>
      <c r="G34" s="8">
        <v>437</v>
      </c>
      <c r="H34" s="8">
        <v>9602</v>
      </c>
      <c r="I34" s="9">
        <f t="shared" si="1"/>
        <v>4.5511351801707978</v>
      </c>
      <c r="J34" s="8">
        <v>432</v>
      </c>
      <c r="K34" s="8">
        <v>9462</v>
      </c>
      <c r="L34" s="9">
        <f t="shared" si="2"/>
        <v>4.5656309448319599</v>
      </c>
    </row>
    <row r="35" spans="1:12">
      <c r="A35" s="292"/>
      <c r="B35" s="266" t="s">
        <v>8</v>
      </c>
      <c r="C35" s="267"/>
      <c r="D35" s="8">
        <v>20</v>
      </c>
      <c r="E35" s="8">
        <v>1413</v>
      </c>
      <c r="F35" s="9">
        <f t="shared" si="0"/>
        <v>1.4154281670205235</v>
      </c>
      <c r="G35" s="8">
        <v>19</v>
      </c>
      <c r="H35" s="8">
        <v>1384</v>
      </c>
      <c r="I35" s="9">
        <f t="shared" si="1"/>
        <v>1.3728323699421965</v>
      </c>
      <c r="J35" s="8">
        <v>21</v>
      </c>
      <c r="K35" s="8">
        <v>1529</v>
      </c>
      <c r="L35" s="9">
        <f t="shared" si="2"/>
        <v>1.3734466971877044</v>
      </c>
    </row>
    <row r="36" spans="1:12">
      <c r="A36" s="292"/>
      <c r="B36" s="286" t="s">
        <v>21</v>
      </c>
      <c r="C36" s="287"/>
      <c r="D36" s="20">
        <v>8027</v>
      </c>
      <c r="E36" s="20">
        <v>296425</v>
      </c>
      <c r="F36" s="21">
        <f t="shared" si="0"/>
        <v>2.7079362401956653</v>
      </c>
      <c r="G36" s="20">
        <v>8099</v>
      </c>
      <c r="H36" s="20">
        <f>297425+3000</f>
        <v>300425</v>
      </c>
      <c r="I36" s="21">
        <f t="shared" si="1"/>
        <v>2.6958475493051512</v>
      </c>
      <c r="J36" s="20">
        <v>8186</v>
      </c>
      <c r="K36" s="20">
        <f>293534+8000</f>
        <v>301534</v>
      </c>
      <c r="L36" s="21">
        <f t="shared" si="2"/>
        <v>2.7147850656974009</v>
      </c>
    </row>
    <row r="37" spans="1:12" ht="27" customHeight="1">
      <c r="A37" s="293"/>
      <c r="B37" s="282" t="s">
        <v>22</v>
      </c>
      <c r="C37" s="288"/>
      <c r="D37" s="26">
        <v>8027</v>
      </c>
      <c r="E37" s="26">
        <v>296507</v>
      </c>
      <c r="F37" s="27">
        <f t="shared" si="0"/>
        <v>2.7071873513947393</v>
      </c>
      <c r="G37" s="26">
        <v>8100</v>
      </c>
      <c r="H37" s="26">
        <f>297596+3000</f>
        <v>300596</v>
      </c>
      <c r="I37" s="27">
        <f t="shared" si="1"/>
        <v>2.6946466353511025</v>
      </c>
      <c r="J37" s="26">
        <v>8187</v>
      </c>
      <c r="K37" s="26">
        <f>293721+8000</f>
        <v>301721</v>
      </c>
      <c r="L37" s="27">
        <f t="shared" si="2"/>
        <v>2.713433933998628</v>
      </c>
    </row>
    <row r="38" spans="1:12">
      <c r="A38" s="28" t="s">
        <v>23</v>
      </c>
      <c r="B38" s="223"/>
      <c r="C38" s="223"/>
      <c r="D38" s="26">
        <v>31128</v>
      </c>
      <c r="E38" s="26">
        <v>1201515</v>
      </c>
      <c r="F38" s="27">
        <f t="shared" si="0"/>
        <v>2.5907292043794707</v>
      </c>
      <c r="G38" s="26">
        <v>32098</v>
      </c>
      <c r="H38" s="26">
        <f>1202866+3000</f>
        <v>1205866</v>
      </c>
      <c r="I38" s="27">
        <f t="shared" si="1"/>
        <v>2.6618214627495926</v>
      </c>
      <c r="J38" s="26">
        <v>34509</v>
      </c>
      <c r="K38" s="26">
        <f>1196631+8000</f>
        <v>1204631</v>
      </c>
      <c r="L38" s="27">
        <f t="shared" si="2"/>
        <v>2.86469466583543</v>
      </c>
    </row>
    <row r="39" spans="1:12">
      <c r="A39" s="29"/>
      <c r="B39" s="289" t="s">
        <v>7</v>
      </c>
      <c r="C39" s="289"/>
      <c r="D39" s="30">
        <v>28794</v>
      </c>
      <c r="E39" s="30">
        <v>936423</v>
      </c>
      <c r="F39" s="31">
        <f t="shared" si="0"/>
        <v>3.074892436430972</v>
      </c>
      <c r="G39" s="30">
        <v>29657</v>
      </c>
      <c r="H39" s="30">
        <v>928804</v>
      </c>
      <c r="I39" s="31">
        <f t="shared" si="1"/>
        <v>3.1930310377646953</v>
      </c>
      <c r="J39" s="30">
        <v>32009</v>
      </c>
      <c r="K39" s="30">
        <v>919060</v>
      </c>
      <c r="L39" s="31">
        <f t="shared" si="2"/>
        <v>3.4827976410680481</v>
      </c>
    </row>
    <row r="40" spans="1:12">
      <c r="A40" s="224"/>
      <c r="B40" s="290" t="s">
        <v>8</v>
      </c>
      <c r="C40" s="290"/>
      <c r="D40" s="22">
        <v>2334</v>
      </c>
      <c r="E40" s="22">
        <v>265092</v>
      </c>
      <c r="F40" s="23">
        <f t="shared" si="0"/>
        <v>0.8804490516499931</v>
      </c>
      <c r="G40" s="22">
        <v>2441</v>
      </c>
      <c r="H40" s="22">
        <f>274062+3000</f>
        <v>277062</v>
      </c>
      <c r="I40" s="23">
        <f t="shared" si="1"/>
        <v>0.88103023871913144</v>
      </c>
      <c r="J40" s="22">
        <v>2500</v>
      </c>
      <c r="K40" s="22">
        <f>277571+8000</f>
        <v>285571</v>
      </c>
      <c r="L40" s="23">
        <f t="shared" si="2"/>
        <v>0.87543903267488643</v>
      </c>
    </row>
    <row r="41" spans="1:12">
      <c r="A41" s="265" t="s">
        <v>24</v>
      </c>
      <c r="B41" s="265"/>
      <c r="C41" s="265"/>
      <c r="D41" s="265"/>
      <c r="E41" s="265"/>
      <c r="F41" s="265"/>
      <c r="G41" s="265"/>
      <c r="H41" s="265"/>
      <c r="I41" s="265"/>
      <c r="J41" s="265"/>
      <c r="K41" s="265"/>
    </row>
    <row r="42" spans="1:12" ht="93" customHeight="1">
      <c r="A42" s="302" t="s">
        <v>268</v>
      </c>
      <c r="B42" s="302"/>
      <c r="C42" s="302"/>
      <c r="D42" s="302"/>
      <c r="E42" s="302"/>
      <c r="F42" s="302"/>
      <c r="G42" s="302"/>
      <c r="H42" s="302"/>
      <c r="I42" s="303"/>
      <c r="J42" s="303"/>
      <c r="K42" s="303"/>
    </row>
    <row r="43" spans="1:12" ht="24.75" customHeight="1">
      <c r="A43" s="285" t="s">
        <v>109</v>
      </c>
      <c r="B43" s="285"/>
      <c r="C43" s="285"/>
      <c r="D43" s="285"/>
      <c r="E43" s="285"/>
      <c r="F43" s="285"/>
      <c r="G43" s="285"/>
      <c r="H43" s="285"/>
      <c r="I43" s="285"/>
      <c r="J43" s="285"/>
      <c r="K43" s="285"/>
    </row>
    <row r="44" spans="1:12">
      <c r="A44" s="32" t="s">
        <v>25</v>
      </c>
      <c r="B44" s="33"/>
      <c r="C44" s="33"/>
      <c r="D44" s="33"/>
      <c r="E44" s="33"/>
      <c r="F44" s="33"/>
      <c r="G44" s="33"/>
      <c r="H44" s="33"/>
      <c r="I44" s="33"/>
      <c r="J44" s="33"/>
      <c r="K44" s="33"/>
    </row>
    <row r="45" spans="1:12">
      <c r="A45" s="225"/>
      <c r="B45" s="225"/>
      <c r="C45" s="225"/>
      <c r="D45" s="225"/>
      <c r="E45" s="225"/>
      <c r="F45" s="225"/>
      <c r="G45" s="225"/>
      <c r="H45" s="225"/>
      <c r="I45" s="225"/>
      <c r="J45" s="225"/>
      <c r="K45" s="225"/>
    </row>
  </sheetData>
  <mergeCells count="27">
    <mergeCell ref="A43:K43"/>
    <mergeCell ref="B35:C35"/>
    <mergeCell ref="B36:C36"/>
    <mergeCell ref="B37:C37"/>
    <mergeCell ref="B39:C39"/>
    <mergeCell ref="B40:C40"/>
    <mergeCell ref="A21:A37"/>
    <mergeCell ref="B21:C21"/>
    <mergeCell ref="B22:C22"/>
    <mergeCell ref="B23:C23"/>
    <mergeCell ref="B27:C27"/>
    <mergeCell ref="B28:C28"/>
    <mergeCell ref="B32:C32"/>
    <mergeCell ref="B33:C33"/>
    <mergeCell ref="B34:C34"/>
    <mergeCell ref="A42:K42"/>
    <mergeCell ref="A41:K41"/>
    <mergeCell ref="B25:C25"/>
    <mergeCell ref="A3:C4"/>
    <mergeCell ref="D3:F3"/>
    <mergeCell ref="G3:I3"/>
    <mergeCell ref="J3:L3"/>
    <mergeCell ref="A5:A20"/>
    <mergeCell ref="B5:B13"/>
    <mergeCell ref="B14:B18"/>
    <mergeCell ref="B19:C19"/>
    <mergeCell ref="B20:C20"/>
  </mergeCells>
  <pageMargins left="0.25" right="0.25" top="0.75" bottom="0.75" header="0.3" footer="0.3"/>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heetViews>
  <sheetFormatPr baseColWidth="10" defaultRowHeight="15"/>
  <cols>
    <col min="1" max="1" width="27" customWidth="1"/>
    <col min="2" max="2" width="7.42578125" bestFit="1" customWidth="1"/>
    <col min="3" max="3" width="7.42578125" customWidth="1"/>
    <col min="4" max="4" width="6.7109375" bestFit="1" customWidth="1"/>
    <col min="5" max="5" width="9.28515625" bestFit="1" customWidth="1"/>
    <col min="6" max="6" width="9" bestFit="1" customWidth="1"/>
    <col min="7" max="7" width="8.85546875" bestFit="1" customWidth="1"/>
  </cols>
  <sheetData>
    <row r="1" spans="1:10">
      <c r="A1" s="74" t="s">
        <v>166</v>
      </c>
      <c r="B1" s="75"/>
      <c r="C1" s="75"/>
      <c r="D1" s="75"/>
      <c r="E1" s="75"/>
      <c r="F1" s="76"/>
      <c r="G1" s="75"/>
    </row>
    <row r="2" spans="1:10">
      <c r="A2" s="73"/>
      <c r="B2" s="73"/>
      <c r="C2" s="73"/>
      <c r="D2" s="73"/>
      <c r="E2" s="73"/>
      <c r="F2" s="73"/>
      <c r="G2" s="73"/>
    </row>
    <row r="3" spans="1:10">
      <c r="A3" s="349" t="s">
        <v>167</v>
      </c>
      <c r="B3" s="351" t="s">
        <v>162</v>
      </c>
      <c r="C3" s="352"/>
      <c r="D3" s="352"/>
      <c r="E3" s="352"/>
      <c r="F3" s="352"/>
      <c r="G3" s="353"/>
    </row>
    <row r="4" spans="1:10" ht="34.5">
      <c r="A4" s="350"/>
      <c r="B4" s="77" t="s">
        <v>79</v>
      </c>
      <c r="C4" s="78" t="s">
        <v>168</v>
      </c>
      <c r="D4" s="79" t="s">
        <v>27</v>
      </c>
      <c r="E4" s="79" t="s">
        <v>169</v>
      </c>
      <c r="F4" s="80" t="s">
        <v>170</v>
      </c>
      <c r="G4" s="79" t="s">
        <v>30</v>
      </c>
      <c r="J4" s="81"/>
    </row>
    <row r="5" spans="1:10">
      <c r="A5" s="82" t="s">
        <v>171</v>
      </c>
      <c r="B5" s="83">
        <v>1892</v>
      </c>
      <c r="C5" s="200">
        <v>1.5582404730725834</v>
      </c>
      <c r="D5" s="200">
        <v>95.2</v>
      </c>
      <c r="E5" s="200">
        <v>16.600000000000001</v>
      </c>
      <c r="F5" s="200">
        <v>35.299999999999997</v>
      </c>
      <c r="G5" s="84">
        <v>44.7</v>
      </c>
    </row>
    <row r="6" spans="1:10">
      <c r="A6" s="85" t="s">
        <v>172</v>
      </c>
      <c r="B6" s="86">
        <v>6464</v>
      </c>
      <c r="C6" s="201">
        <v>5.3237137515545347</v>
      </c>
      <c r="D6" s="201">
        <v>95</v>
      </c>
      <c r="E6" s="201">
        <v>13.5</v>
      </c>
      <c r="F6" s="201">
        <v>38.799999999999997</v>
      </c>
      <c r="G6" s="87">
        <v>46</v>
      </c>
    </row>
    <row r="7" spans="1:10">
      <c r="A7" s="85" t="s">
        <v>173</v>
      </c>
      <c r="B7" s="86">
        <v>7073</v>
      </c>
      <c r="C7" s="201">
        <v>5.8252826987539015</v>
      </c>
      <c r="D7" s="201">
        <v>93.1</v>
      </c>
      <c r="E7" s="201">
        <v>18.8</v>
      </c>
      <c r="F7" s="201">
        <v>35.5</v>
      </c>
      <c r="G7" s="87">
        <v>44.6</v>
      </c>
    </row>
    <row r="8" spans="1:10">
      <c r="A8" s="88" t="s">
        <v>174</v>
      </c>
      <c r="B8" s="89">
        <v>15429</v>
      </c>
      <c r="C8" s="202">
        <v>12.707236923381018</v>
      </c>
      <c r="D8" s="202">
        <v>94.2</v>
      </c>
      <c r="E8" s="202">
        <v>16.3</v>
      </c>
      <c r="F8" s="202">
        <v>36.9</v>
      </c>
      <c r="G8" s="90">
        <v>45.2</v>
      </c>
    </row>
    <row r="9" spans="1:10">
      <c r="A9" s="91" t="s">
        <v>175</v>
      </c>
      <c r="B9" s="92">
        <v>1560</v>
      </c>
      <c r="C9" s="203">
        <v>1.2848071553875424</v>
      </c>
      <c r="D9" s="203">
        <v>93.2</v>
      </c>
      <c r="E9" s="203">
        <v>14.8</v>
      </c>
      <c r="F9" s="203">
        <v>36</v>
      </c>
      <c r="G9" s="93">
        <v>45.4</v>
      </c>
    </row>
    <row r="10" spans="1:10">
      <c r="A10" s="94" t="s">
        <v>176</v>
      </c>
      <c r="B10" s="86">
        <v>3002</v>
      </c>
      <c r="C10" s="201">
        <v>2.4724301797906421</v>
      </c>
      <c r="D10" s="201">
        <v>92.6</v>
      </c>
      <c r="E10" s="201">
        <v>14.3</v>
      </c>
      <c r="F10" s="201">
        <v>39.6</v>
      </c>
      <c r="G10" s="87">
        <v>46</v>
      </c>
    </row>
    <row r="11" spans="1:10">
      <c r="A11" s="95" t="s">
        <v>177</v>
      </c>
      <c r="B11" s="89">
        <v>4562</v>
      </c>
      <c r="C11" s="202">
        <v>3.7572373351781847</v>
      </c>
      <c r="D11" s="202">
        <v>92.8</v>
      </c>
      <c r="E11" s="202">
        <v>14.5</v>
      </c>
      <c r="F11" s="202">
        <v>38.4</v>
      </c>
      <c r="G11" s="90">
        <v>45.8</v>
      </c>
    </row>
    <row r="12" spans="1:10">
      <c r="A12" s="96" t="s">
        <v>178</v>
      </c>
      <c r="B12" s="97">
        <v>6094</v>
      </c>
      <c r="C12" s="204">
        <v>5.0189838493151813</v>
      </c>
      <c r="D12" s="204">
        <v>91.1</v>
      </c>
      <c r="E12" s="205">
        <v>10.9</v>
      </c>
      <c r="F12" s="204">
        <v>43.1</v>
      </c>
      <c r="G12" s="98">
        <v>47</v>
      </c>
    </row>
    <row r="13" spans="1:10" ht="23.25">
      <c r="A13" s="96" t="s">
        <v>179</v>
      </c>
      <c r="B13" s="97">
        <v>3465</v>
      </c>
      <c r="C13" s="204">
        <v>2.8537543547550217</v>
      </c>
      <c r="D13" s="204">
        <v>93.6</v>
      </c>
      <c r="E13" s="205">
        <v>19.7</v>
      </c>
      <c r="F13" s="204">
        <v>33</v>
      </c>
      <c r="G13" s="98">
        <v>44.1</v>
      </c>
    </row>
    <row r="14" spans="1:10">
      <c r="A14" s="96" t="s">
        <v>180</v>
      </c>
      <c r="B14" s="97">
        <v>414</v>
      </c>
      <c r="C14" s="204">
        <v>0.34096805277592468</v>
      </c>
      <c r="D14" s="204">
        <v>94.7</v>
      </c>
      <c r="E14" s="205">
        <v>17.600000000000001</v>
      </c>
      <c r="F14" s="204">
        <v>40.299999999999997</v>
      </c>
      <c r="G14" s="98">
        <v>45.5</v>
      </c>
    </row>
    <row r="15" spans="1:10">
      <c r="A15" s="91" t="s">
        <v>181</v>
      </c>
      <c r="B15" s="92">
        <v>3893</v>
      </c>
      <c r="C15" s="203">
        <v>3.206252728156219</v>
      </c>
      <c r="D15" s="203">
        <v>93</v>
      </c>
      <c r="E15" s="203">
        <v>15.3</v>
      </c>
      <c r="F15" s="203">
        <v>40.5</v>
      </c>
      <c r="G15" s="93">
        <v>45.8</v>
      </c>
    </row>
    <row r="16" spans="1:10">
      <c r="A16" s="94" t="s">
        <v>182</v>
      </c>
      <c r="B16" s="86">
        <v>2379</v>
      </c>
      <c r="C16" s="201">
        <v>1.9593309119660021</v>
      </c>
      <c r="D16" s="201">
        <v>93.5</v>
      </c>
      <c r="E16" s="201">
        <v>18.100000000000001</v>
      </c>
      <c r="F16" s="201">
        <v>32.299999999999997</v>
      </c>
      <c r="G16" s="87">
        <v>44.3</v>
      </c>
    </row>
    <row r="17" spans="1:7">
      <c r="A17" s="94" t="s">
        <v>183</v>
      </c>
      <c r="B17" s="86">
        <v>2625</v>
      </c>
      <c r="C17" s="201">
        <v>2.1619351172386532</v>
      </c>
      <c r="D17" s="201">
        <v>89.9</v>
      </c>
      <c r="E17" s="201">
        <v>24.3</v>
      </c>
      <c r="F17" s="201">
        <v>30.2</v>
      </c>
      <c r="G17" s="87">
        <v>42.9</v>
      </c>
    </row>
    <row r="18" spans="1:7">
      <c r="A18" s="99" t="s">
        <v>184</v>
      </c>
      <c r="B18" s="89">
        <v>8897</v>
      </c>
      <c r="C18" s="202">
        <v>7.3275187573608749</v>
      </c>
      <c r="D18" s="202">
        <v>92.2</v>
      </c>
      <c r="E18" s="202">
        <v>18.7</v>
      </c>
      <c r="F18" s="202">
        <v>35.299999999999997</v>
      </c>
      <c r="G18" s="90">
        <v>44.6</v>
      </c>
    </row>
    <row r="19" spans="1:7">
      <c r="A19" s="94" t="s">
        <v>185</v>
      </c>
      <c r="B19" s="83">
        <v>3625</v>
      </c>
      <c r="C19" s="200">
        <v>2.9855294476152827</v>
      </c>
      <c r="D19" s="200">
        <v>92.9</v>
      </c>
      <c r="E19" s="200">
        <v>24.8</v>
      </c>
      <c r="F19" s="200">
        <v>28.2</v>
      </c>
      <c r="G19" s="84">
        <v>42.5</v>
      </c>
    </row>
    <row r="20" spans="1:7">
      <c r="A20" s="94" t="s">
        <v>186</v>
      </c>
      <c r="B20" s="86">
        <v>9816</v>
      </c>
      <c r="C20" s="201">
        <v>8.0844019469769979</v>
      </c>
      <c r="D20" s="201">
        <v>94.1</v>
      </c>
      <c r="E20" s="201">
        <v>19.100000000000001</v>
      </c>
      <c r="F20" s="201">
        <v>29.3</v>
      </c>
      <c r="G20" s="87">
        <v>43.4</v>
      </c>
    </row>
    <row r="21" spans="1:7">
      <c r="A21" s="95" t="s">
        <v>187</v>
      </c>
      <c r="B21" s="89">
        <v>13441</v>
      </c>
      <c r="C21" s="202">
        <v>11.069931394592279</v>
      </c>
      <c r="D21" s="202">
        <v>93.8</v>
      </c>
      <c r="E21" s="202">
        <v>20.7</v>
      </c>
      <c r="F21" s="202">
        <v>29</v>
      </c>
      <c r="G21" s="90">
        <v>43.2</v>
      </c>
    </row>
    <row r="22" spans="1:7">
      <c r="A22" s="91" t="s">
        <v>188</v>
      </c>
      <c r="B22" s="83">
        <v>7187</v>
      </c>
      <c r="C22" s="200">
        <v>5.9191724524168379</v>
      </c>
      <c r="D22" s="200">
        <v>92.7</v>
      </c>
      <c r="E22" s="200">
        <v>17.5</v>
      </c>
      <c r="F22" s="200">
        <v>36.1</v>
      </c>
      <c r="G22" s="84">
        <v>44.8</v>
      </c>
    </row>
    <row r="23" spans="1:7">
      <c r="A23" s="94" t="s">
        <v>189</v>
      </c>
      <c r="B23" s="86">
        <v>3298</v>
      </c>
      <c r="C23" s="201">
        <v>2.7162141015821248</v>
      </c>
      <c r="D23" s="201">
        <v>80.2</v>
      </c>
      <c r="E23" s="201">
        <v>22.9</v>
      </c>
      <c r="F23" s="201">
        <v>39.700000000000003</v>
      </c>
      <c r="G23" s="87">
        <v>44.9</v>
      </c>
    </row>
    <row r="24" spans="1:7">
      <c r="A24" s="94" t="s">
        <v>190</v>
      </c>
      <c r="B24" s="86">
        <v>8662</v>
      </c>
      <c r="C24" s="201">
        <v>7.1339740897223667</v>
      </c>
      <c r="D24" s="201">
        <v>93.2</v>
      </c>
      <c r="E24" s="201">
        <v>14.1</v>
      </c>
      <c r="F24" s="201">
        <v>41.9</v>
      </c>
      <c r="G24" s="87">
        <v>46.4</v>
      </c>
    </row>
    <row r="25" spans="1:7">
      <c r="A25" s="99" t="s">
        <v>191</v>
      </c>
      <c r="B25" s="89">
        <v>19147</v>
      </c>
      <c r="C25" s="202">
        <v>15.769360643721328</v>
      </c>
      <c r="D25" s="202">
        <v>90.8</v>
      </c>
      <c r="E25" s="202">
        <v>16.899999999999999</v>
      </c>
      <c r="F25" s="202">
        <v>39.4</v>
      </c>
      <c r="G25" s="90">
        <v>45.6</v>
      </c>
    </row>
    <row r="26" spans="1:7">
      <c r="A26" s="99" t="s">
        <v>192</v>
      </c>
      <c r="B26" s="89">
        <v>5281</v>
      </c>
      <c r="C26" s="202">
        <v>4.349401658718981</v>
      </c>
      <c r="D26" s="202">
        <v>93.5</v>
      </c>
      <c r="E26" s="202">
        <v>18.899999999999999</v>
      </c>
      <c r="F26" s="202">
        <v>35.1</v>
      </c>
      <c r="G26" s="90">
        <v>44.6</v>
      </c>
    </row>
    <row r="27" spans="1:7">
      <c r="A27" s="91" t="s">
        <v>193</v>
      </c>
      <c r="B27" s="83">
        <v>6211</v>
      </c>
      <c r="C27" s="200">
        <v>5.1153443859692471</v>
      </c>
      <c r="D27" s="200">
        <v>93.8</v>
      </c>
      <c r="E27" s="200">
        <v>15.5</v>
      </c>
      <c r="F27" s="200">
        <v>38.5</v>
      </c>
      <c r="G27" s="84">
        <v>45.5</v>
      </c>
    </row>
    <row r="28" spans="1:7">
      <c r="A28" s="94" t="s">
        <v>194</v>
      </c>
      <c r="B28" s="86">
        <v>1412</v>
      </c>
      <c r="C28" s="201">
        <v>1.162915194491801</v>
      </c>
      <c r="D28" s="201">
        <v>91.7</v>
      </c>
      <c r="E28" s="201">
        <v>19.399999999999999</v>
      </c>
      <c r="F28" s="201">
        <v>34.799999999999997</v>
      </c>
      <c r="G28" s="87">
        <v>44.3</v>
      </c>
    </row>
    <row r="29" spans="1:7">
      <c r="A29" s="94" t="s">
        <v>195</v>
      </c>
      <c r="B29" s="86">
        <v>2879</v>
      </c>
      <c r="C29" s="201">
        <v>2.3711280771543168</v>
      </c>
      <c r="D29" s="201">
        <v>92.5</v>
      </c>
      <c r="E29" s="201">
        <v>13</v>
      </c>
      <c r="F29" s="201">
        <v>38.5</v>
      </c>
      <c r="G29" s="87">
        <v>46.1</v>
      </c>
    </row>
    <row r="30" spans="1:7">
      <c r="A30" s="99" t="s">
        <v>196</v>
      </c>
      <c r="B30" s="89">
        <v>10502</v>
      </c>
      <c r="C30" s="202">
        <v>8.6493876576153657</v>
      </c>
      <c r="D30" s="202">
        <v>93.2</v>
      </c>
      <c r="E30" s="202">
        <v>15.3</v>
      </c>
      <c r="F30" s="202">
        <v>38</v>
      </c>
      <c r="G30" s="90">
        <v>45.5</v>
      </c>
    </row>
    <row r="31" spans="1:7">
      <c r="A31" s="91" t="s">
        <v>197</v>
      </c>
      <c r="B31" s="83">
        <v>6193</v>
      </c>
      <c r="C31" s="200">
        <v>5.1005196880224677</v>
      </c>
      <c r="D31" s="200">
        <v>92.7</v>
      </c>
      <c r="E31" s="200">
        <v>15.2</v>
      </c>
      <c r="F31" s="200">
        <v>40.4</v>
      </c>
      <c r="G31" s="84">
        <v>46.1</v>
      </c>
    </row>
    <row r="32" spans="1:7">
      <c r="A32" s="94" t="s">
        <v>198</v>
      </c>
      <c r="B32" s="86">
        <v>7138</v>
      </c>
      <c r="C32" s="201">
        <v>5.8788163302283829</v>
      </c>
      <c r="D32" s="201">
        <v>91.6</v>
      </c>
      <c r="E32" s="201">
        <v>16.2</v>
      </c>
      <c r="F32" s="201">
        <v>37.5</v>
      </c>
      <c r="G32" s="87">
        <v>45.4</v>
      </c>
    </row>
    <row r="33" spans="1:7">
      <c r="A33" s="99" t="s">
        <v>199</v>
      </c>
      <c r="B33" s="89">
        <v>13331</v>
      </c>
      <c r="C33" s="202">
        <v>10.97933601825085</v>
      </c>
      <c r="D33" s="202">
        <v>92.1</v>
      </c>
      <c r="E33" s="202">
        <v>15.7</v>
      </c>
      <c r="F33" s="202">
        <v>38.9</v>
      </c>
      <c r="G33" s="90">
        <v>45.7</v>
      </c>
    </row>
    <row r="34" spans="1:7">
      <c r="A34" s="95" t="s">
        <v>200</v>
      </c>
      <c r="B34" s="100">
        <v>5742</v>
      </c>
      <c r="C34" s="206">
        <v>4.7290786450226081</v>
      </c>
      <c r="D34" s="206">
        <v>93</v>
      </c>
      <c r="E34" s="207">
        <v>15.7</v>
      </c>
      <c r="F34" s="206">
        <v>37</v>
      </c>
      <c r="G34" s="101">
        <v>45.2</v>
      </c>
    </row>
    <row r="35" spans="1:7">
      <c r="A35" s="91" t="s">
        <v>201</v>
      </c>
      <c r="B35" s="83">
        <v>6427</v>
      </c>
      <c r="C35" s="200">
        <v>5.2932407613305994</v>
      </c>
      <c r="D35" s="200">
        <v>92</v>
      </c>
      <c r="E35" s="200">
        <v>13.2</v>
      </c>
      <c r="F35" s="200">
        <v>40.700000000000003</v>
      </c>
      <c r="G35" s="84">
        <v>46.2</v>
      </c>
    </row>
    <row r="36" spans="1:7">
      <c r="A36" s="94" t="s">
        <v>202</v>
      </c>
      <c r="B36" s="86">
        <v>3356</v>
      </c>
      <c r="C36" s="201">
        <v>2.7639825727439691</v>
      </c>
      <c r="D36" s="201">
        <v>93.5</v>
      </c>
      <c r="E36" s="201">
        <v>10.7</v>
      </c>
      <c r="F36" s="201">
        <v>45.3</v>
      </c>
      <c r="G36" s="87">
        <v>47.6</v>
      </c>
    </row>
    <row r="37" spans="1:7">
      <c r="A37" s="99" t="s">
        <v>203</v>
      </c>
      <c r="B37" s="89">
        <v>9783</v>
      </c>
      <c r="C37" s="202">
        <v>8.0572233340745694</v>
      </c>
      <c r="D37" s="202">
        <v>92.5</v>
      </c>
      <c r="E37" s="202">
        <v>12.3</v>
      </c>
      <c r="F37" s="202">
        <v>42.2</v>
      </c>
      <c r="G37" s="90">
        <v>46.7</v>
      </c>
    </row>
    <row r="38" spans="1:7">
      <c r="A38" s="102" t="s">
        <v>204</v>
      </c>
      <c r="B38" s="103">
        <v>116088</v>
      </c>
      <c r="C38" s="208">
        <v>95.609418624762185</v>
      </c>
      <c r="D38" s="208">
        <v>92.6</v>
      </c>
      <c r="E38" s="209">
        <v>16.399999999999999</v>
      </c>
      <c r="F38" s="208">
        <v>37.200000000000003</v>
      </c>
      <c r="G38" s="104">
        <v>45.2</v>
      </c>
    </row>
    <row r="39" spans="1:7">
      <c r="A39" s="105" t="s">
        <v>205</v>
      </c>
      <c r="B39" s="106">
        <v>1092</v>
      </c>
      <c r="C39" s="210">
        <v>0.89936500877127956</v>
      </c>
      <c r="D39" s="210">
        <v>90.3</v>
      </c>
      <c r="E39" s="211">
        <v>21.5</v>
      </c>
      <c r="F39" s="210">
        <v>31.7</v>
      </c>
      <c r="G39" s="107">
        <v>43.8</v>
      </c>
    </row>
    <row r="40" spans="1:7">
      <c r="A40" s="105" t="s">
        <v>206</v>
      </c>
      <c r="B40" s="106">
        <v>779</v>
      </c>
      <c r="C40" s="210">
        <v>0.6415799833633945</v>
      </c>
      <c r="D40" s="210">
        <v>84.9</v>
      </c>
      <c r="E40" s="211">
        <v>54.6</v>
      </c>
      <c r="F40" s="210">
        <v>14.2</v>
      </c>
      <c r="G40" s="107">
        <v>35.4</v>
      </c>
    </row>
    <row r="41" spans="1:7">
      <c r="A41" s="105" t="s">
        <v>207</v>
      </c>
      <c r="B41" s="106">
        <v>652</v>
      </c>
      <c r="C41" s="210">
        <v>0.53698350340556256</v>
      </c>
      <c r="D41" s="210">
        <v>92.6</v>
      </c>
      <c r="E41" s="211">
        <v>14.3</v>
      </c>
      <c r="F41" s="210">
        <v>40.200000000000003</v>
      </c>
      <c r="G41" s="107">
        <v>46.1</v>
      </c>
    </row>
    <row r="42" spans="1:7">
      <c r="A42" s="105" t="s">
        <v>208</v>
      </c>
      <c r="B42" s="106">
        <v>234</v>
      </c>
      <c r="C42" s="210">
        <v>0.19272107330813135</v>
      </c>
      <c r="D42" s="210">
        <v>92.7</v>
      </c>
      <c r="E42" s="211">
        <v>50</v>
      </c>
      <c r="F42" s="210">
        <v>5.6</v>
      </c>
      <c r="G42" s="107">
        <v>35.4</v>
      </c>
    </row>
    <row r="43" spans="1:7">
      <c r="A43" s="105" t="s">
        <v>209</v>
      </c>
      <c r="B43" s="106">
        <v>2574</v>
      </c>
      <c r="C43" s="210">
        <v>2.1199318063894448</v>
      </c>
      <c r="D43" s="210">
        <v>90</v>
      </c>
      <c r="E43" s="211">
        <v>29.1</v>
      </c>
      <c r="F43" s="210">
        <v>19.100000000000001</v>
      </c>
      <c r="G43" s="107">
        <v>40.700000000000003</v>
      </c>
    </row>
    <row r="44" spans="1:7">
      <c r="A44" s="108" t="s">
        <v>210</v>
      </c>
      <c r="B44" s="97">
        <v>5331</v>
      </c>
      <c r="C44" s="97">
        <v>4.3905813752378124</v>
      </c>
      <c r="D44" s="97">
        <v>89.8</v>
      </c>
      <c r="E44" s="212">
        <v>30.4</v>
      </c>
      <c r="F44" s="97">
        <v>23</v>
      </c>
      <c r="G44" s="109">
        <v>41</v>
      </c>
    </row>
    <row r="45" spans="1:7">
      <c r="A45" s="110" t="s">
        <v>211</v>
      </c>
      <c r="B45" s="111">
        <v>121419</v>
      </c>
      <c r="C45" s="111">
        <v>100</v>
      </c>
      <c r="D45" s="111">
        <v>92.5</v>
      </c>
      <c r="E45" s="213">
        <v>17.100000000000001</v>
      </c>
      <c r="F45" s="111">
        <v>36.6</v>
      </c>
      <c r="G45" s="112">
        <v>45.1</v>
      </c>
    </row>
    <row r="46" spans="1:7">
      <c r="A46" s="73"/>
      <c r="B46" s="73"/>
      <c r="C46" s="73"/>
      <c r="D46" s="73"/>
      <c r="E46" s="73"/>
      <c r="F46" s="73"/>
      <c r="G46" s="63" t="s">
        <v>24</v>
      </c>
    </row>
    <row r="47" spans="1:7" ht="30" customHeight="1">
      <c r="A47" s="354" t="s">
        <v>258</v>
      </c>
      <c r="B47" s="354"/>
      <c r="C47" s="354"/>
      <c r="D47" s="354"/>
      <c r="E47" s="354"/>
      <c r="F47" s="354"/>
      <c r="G47" s="354"/>
    </row>
    <row r="48" spans="1:7">
      <c r="A48" s="113" t="s">
        <v>160</v>
      </c>
      <c r="B48" s="114"/>
      <c r="C48" s="114"/>
      <c r="D48" s="114"/>
      <c r="E48" s="114"/>
      <c r="F48" s="114"/>
      <c r="G48" s="114"/>
    </row>
  </sheetData>
  <mergeCells count="3">
    <mergeCell ref="A3:A4"/>
    <mergeCell ref="B3:G3"/>
    <mergeCell ref="A47:G4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baseColWidth="10" defaultColWidth="9.140625" defaultRowHeight="15"/>
  <cols>
    <col min="1" max="1" width="26.7109375" style="54" customWidth="1"/>
    <col min="2" max="2" width="24" style="54" bestFit="1" customWidth="1"/>
    <col min="3" max="5" width="7.85546875" style="54" bestFit="1" customWidth="1"/>
    <col min="6" max="8" width="8.85546875" style="54" bestFit="1" customWidth="1"/>
    <col min="9" max="10" width="12.42578125" style="54" customWidth="1"/>
    <col min="11" max="16384" width="9.140625" style="54"/>
  </cols>
  <sheetData>
    <row r="1" spans="1:12">
      <c r="A1" s="74" t="s">
        <v>212</v>
      </c>
    </row>
    <row r="3" spans="1:12" ht="30">
      <c r="C3" s="115" t="s">
        <v>213</v>
      </c>
      <c r="D3" s="115" t="s">
        <v>214</v>
      </c>
      <c r="E3" s="115" t="s">
        <v>215</v>
      </c>
      <c r="F3" s="115" t="s">
        <v>216</v>
      </c>
      <c r="G3" s="115" t="s">
        <v>217</v>
      </c>
      <c r="H3" s="115" t="s">
        <v>218</v>
      </c>
      <c r="I3" s="115" t="s">
        <v>219</v>
      </c>
      <c r="J3" s="115" t="s">
        <v>220</v>
      </c>
    </row>
    <row r="4" spans="1:12">
      <c r="A4" s="356" t="s">
        <v>222</v>
      </c>
      <c r="B4" s="116" t="s">
        <v>157</v>
      </c>
      <c r="C4" s="118">
        <v>50237</v>
      </c>
      <c r="D4" s="118">
        <v>68879</v>
      </c>
      <c r="E4" s="118">
        <v>97356</v>
      </c>
      <c r="F4" s="118">
        <v>115305</v>
      </c>
      <c r="G4" s="118">
        <v>119018</v>
      </c>
      <c r="H4" s="118">
        <v>121419</v>
      </c>
      <c r="I4" s="119">
        <v>5.3024586965005849</v>
      </c>
      <c r="J4" s="119">
        <v>2.0173419146683695</v>
      </c>
      <c r="L4" s="187"/>
    </row>
    <row r="5" spans="1:12">
      <c r="A5" s="357"/>
      <c r="B5" s="117" t="s">
        <v>221</v>
      </c>
      <c r="C5" s="120">
        <v>30138.355</v>
      </c>
      <c r="D5" s="120">
        <v>41206.65111111111</v>
      </c>
      <c r="E5" s="120">
        <v>60251.92</v>
      </c>
      <c r="F5" s="120">
        <v>71612.479999999981</v>
      </c>
      <c r="G5" s="120">
        <v>74638.883333333331</v>
      </c>
      <c r="H5" s="120">
        <v>76515.296666666662</v>
      </c>
      <c r="I5" s="119">
        <v>6.8463159866362417</v>
      </c>
      <c r="J5" s="119">
        <v>2.5139890222544823</v>
      </c>
      <c r="L5" s="187"/>
    </row>
    <row r="6" spans="1:12">
      <c r="A6" s="357"/>
      <c r="B6" s="121" t="s">
        <v>223</v>
      </c>
      <c r="C6" s="121">
        <v>60</v>
      </c>
      <c r="D6" s="121">
        <v>59.8</v>
      </c>
      <c r="E6" s="121">
        <v>61.9</v>
      </c>
      <c r="F6" s="121">
        <v>62.1</v>
      </c>
      <c r="G6" s="121">
        <v>62.7</v>
      </c>
      <c r="H6" s="121">
        <v>63</v>
      </c>
      <c r="I6" s="122">
        <v>1.4492753623188384</v>
      </c>
      <c r="J6" s="122">
        <v>0.47846889952152655</v>
      </c>
      <c r="L6" s="187"/>
    </row>
    <row r="7" spans="1:12">
      <c r="A7" s="357"/>
      <c r="B7" s="121" t="s">
        <v>266</v>
      </c>
      <c r="C7" s="119">
        <v>58.7</v>
      </c>
      <c r="D7" s="119">
        <v>58.6</v>
      </c>
      <c r="E7" s="119">
        <v>60.9</v>
      </c>
      <c r="F7" s="119">
        <v>61.2</v>
      </c>
      <c r="G7" s="119">
        <v>61.8</v>
      </c>
      <c r="H7" s="119">
        <v>62</v>
      </c>
      <c r="I7" s="119">
        <f>(H7-F7)/F7*100</f>
        <v>1.3071895424836555</v>
      </c>
      <c r="J7" s="119">
        <f>(H7-G7)/G7*100</f>
        <v>0.32362459546926026</v>
      </c>
      <c r="L7" s="187"/>
    </row>
    <row r="8" spans="1:12">
      <c r="A8" s="357"/>
      <c r="B8" s="121" t="s">
        <v>265</v>
      </c>
      <c r="C8" s="119">
        <v>64.900000000000006</v>
      </c>
      <c r="D8" s="119">
        <v>64.7</v>
      </c>
      <c r="E8" s="119">
        <v>66.7</v>
      </c>
      <c r="F8" s="119">
        <v>67.099999999999994</v>
      </c>
      <c r="G8" s="119">
        <v>67.5</v>
      </c>
      <c r="H8" s="119">
        <v>67</v>
      </c>
      <c r="I8" s="119">
        <f>(H8-F8)/F8*100</f>
        <v>-0.14903129657227171</v>
      </c>
      <c r="J8" s="119">
        <f>(H8-G8)/G8*100</f>
        <v>-0.74074074074074081</v>
      </c>
      <c r="L8" s="187"/>
    </row>
    <row r="9" spans="1:12">
      <c r="A9" s="358"/>
      <c r="B9" s="116" t="s">
        <v>224</v>
      </c>
      <c r="C9" s="118">
        <v>10596</v>
      </c>
      <c r="D9" s="118">
        <v>14204</v>
      </c>
      <c r="E9" s="118">
        <v>16710</v>
      </c>
      <c r="F9" s="118">
        <v>18094</v>
      </c>
      <c r="G9" s="118">
        <v>19176</v>
      </c>
      <c r="H9" s="118">
        <v>24470</v>
      </c>
      <c r="I9" s="119">
        <v>35.23820050845584</v>
      </c>
      <c r="J9" s="119">
        <v>27.607425949103042</v>
      </c>
      <c r="L9" s="187"/>
    </row>
    <row r="10" spans="1:12">
      <c r="J10" s="63" t="s">
        <v>24</v>
      </c>
    </row>
    <row r="11" spans="1:12" ht="28.5" customHeight="1">
      <c r="A11" s="355" t="s">
        <v>258</v>
      </c>
      <c r="B11" s="355"/>
      <c r="C11" s="355"/>
      <c r="D11" s="355"/>
      <c r="E11" s="355"/>
      <c r="F11" s="355"/>
      <c r="G11" s="355"/>
      <c r="H11" s="355"/>
      <c r="I11" s="355"/>
    </row>
    <row r="12" spans="1:12">
      <c r="A12" s="113" t="s">
        <v>160</v>
      </c>
      <c r="B12" s="114"/>
      <c r="C12" s="114"/>
      <c r="D12" s="114"/>
      <c r="E12" s="114"/>
      <c r="F12" s="114"/>
      <c r="G12" s="114"/>
      <c r="H12" s="114"/>
      <c r="I12" s="114"/>
    </row>
  </sheetData>
  <mergeCells count="2">
    <mergeCell ref="A11:I11"/>
    <mergeCell ref="A4:A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baseColWidth="10" defaultColWidth="9.140625" defaultRowHeight="15"/>
  <cols>
    <col min="1" max="1" width="25.28515625" style="123" customWidth="1"/>
    <col min="2" max="2" width="14.140625" style="54" customWidth="1"/>
    <col min="3" max="5" width="7.85546875" style="54" bestFit="1" customWidth="1"/>
    <col min="6" max="8" width="8.85546875" style="54" bestFit="1" customWidth="1"/>
    <col min="9" max="16384" width="9.140625" style="54"/>
  </cols>
  <sheetData>
    <row r="1" spans="1:10">
      <c r="A1" s="74" t="s">
        <v>263</v>
      </c>
    </row>
    <row r="2" spans="1:10">
      <c r="C2" s="54" t="s">
        <v>213</v>
      </c>
      <c r="D2" s="54" t="s">
        <v>214</v>
      </c>
      <c r="E2" s="54" t="s">
        <v>215</v>
      </c>
      <c r="F2" s="54" t="s">
        <v>216</v>
      </c>
      <c r="G2" s="54" t="s">
        <v>217</v>
      </c>
      <c r="H2" s="54" t="s">
        <v>218</v>
      </c>
    </row>
    <row r="3" spans="1:10">
      <c r="A3" s="359" t="s">
        <v>225</v>
      </c>
      <c r="B3" s="124" t="s">
        <v>154</v>
      </c>
      <c r="C3" s="125">
        <v>149</v>
      </c>
      <c r="D3" s="125">
        <v>168</v>
      </c>
      <c r="E3" s="125">
        <v>200</v>
      </c>
      <c r="F3" s="125">
        <v>206</v>
      </c>
      <c r="G3" s="125">
        <v>217</v>
      </c>
      <c r="H3" s="125">
        <v>221</v>
      </c>
      <c r="J3" s="188"/>
    </row>
    <row r="4" spans="1:10">
      <c r="A4" s="359"/>
      <c r="B4" s="124" t="s">
        <v>158</v>
      </c>
      <c r="C4" s="125">
        <v>380</v>
      </c>
      <c r="D4" s="125">
        <v>418</v>
      </c>
      <c r="E4" s="125">
        <v>403</v>
      </c>
      <c r="F4" s="125">
        <v>431</v>
      </c>
      <c r="G4" s="125">
        <v>416</v>
      </c>
      <c r="H4" s="125">
        <v>393</v>
      </c>
      <c r="J4" s="188"/>
    </row>
    <row r="5" spans="1:10">
      <c r="A5" s="359"/>
      <c r="B5" s="126" t="s">
        <v>157</v>
      </c>
      <c r="C5" s="127">
        <v>529</v>
      </c>
      <c r="D5" s="127">
        <v>586</v>
      </c>
      <c r="E5" s="127">
        <v>603</v>
      </c>
      <c r="F5" s="127">
        <v>637</v>
      </c>
      <c r="G5" s="127">
        <v>633</v>
      </c>
      <c r="H5" s="127">
        <v>614</v>
      </c>
      <c r="J5" s="188"/>
    </row>
    <row r="6" spans="1:10">
      <c r="A6" s="359" t="s">
        <v>226</v>
      </c>
      <c r="B6" s="124" t="s">
        <v>154</v>
      </c>
      <c r="C6" s="125">
        <v>2401</v>
      </c>
      <c r="D6" s="125">
        <v>2770</v>
      </c>
      <c r="E6" s="125">
        <v>2136</v>
      </c>
      <c r="F6" s="125">
        <v>1750</v>
      </c>
      <c r="G6" s="125">
        <v>1136</v>
      </c>
      <c r="H6" s="125">
        <v>667</v>
      </c>
      <c r="J6" s="188"/>
    </row>
    <row r="7" spans="1:10">
      <c r="A7" s="359"/>
      <c r="B7" s="124" t="s">
        <v>158</v>
      </c>
      <c r="C7" s="125">
        <v>2860</v>
      </c>
      <c r="D7" s="125">
        <v>3284</v>
      </c>
      <c r="E7" s="125">
        <v>2272</v>
      </c>
      <c r="F7" s="125">
        <v>1811</v>
      </c>
      <c r="G7" s="125">
        <v>1292</v>
      </c>
      <c r="H7" s="125">
        <v>810</v>
      </c>
      <c r="J7" s="188"/>
    </row>
    <row r="8" spans="1:10">
      <c r="A8" s="359"/>
      <c r="B8" s="126" t="s">
        <v>157</v>
      </c>
      <c r="C8" s="127">
        <v>5261</v>
      </c>
      <c r="D8" s="127">
        <v>6054</v>
      </c>
      <c r="E8" s="127">
        <v>4408</v>
      </c>
      <c r="F8" s="127">
        <v>3561</v>
      </c>
      <c r="G8" s="127">
        <v>2428</v>
      </c>
      <c r="H8" s="127">
        <v>1477</v>
      </c>
      <c r="J8" s="188"/>
    </row>
    <row r="9" spans="1:10">
      <c r="A9" s="359" t="s">
        <v>227</v>
      </c>
      <c r="B9" s="124" t="s">
        <v>154</v>
      </c>
      <c r="C9" s="125">
        <v>24161</v>
      </c>
      <c r="D9" s="125">
        <v>31950</v>
      </c>
      <c r="E9" s="125">
        <v>24714</v>
      </c>
      <c r="F9" s="125">
        <v>18548</v>
      </c>
      <c r="G9" s="125">
        <v>12735</v>
      </c>
      <c r="H9" s="125">
        <v>4688</v>
      </c>
      <c r="J9" s="188"/>
    </row>
    <row r="10" spans="1:10">
      <c r="A10" s="359"/>
      <c r="B10" s="124" t="s">
        <v>158</v>
      </c>
      <c r="C10" s="125">
        <v>10777</v>
      </c>
      <c r="D10" s="125">
        <v>13175</v>
      </c>
      <c r="E10" s="125">
        <v>11339</v>
      </c>
      <c r="F10" s="125">
        <v>8179</v>
      </c>
      <c r="G10" s="125">
        <v>5531</v>
      </c>
      <c r="H10" s="125">
        <v>2105</v>
      </c>
      <c r="J10" s="188"/>
    </row>
    <row r="11" spans="1:10">
      <c r="A11" s="359"/>
      <c r="B11" s="126" t="s">
        <v>157</v>
      </c>
      <c r="C11" s="127">
        <v>34938</v>
      </c>
      <c r="D11" s="127">
        <v>45125</v>
      </c>
      <c r="E11" s="127">
        <v>36053</v>
      </c>
      <c r="F11" s="127">
        <v>26727</v>
      </c>
      <c r="G11" s="127">
        <v>18266</v>
      </c>
      <c r="H11" s="127">
        <v>6793</v>
      </c>
      <c r="J11" s="188"/>
    </row>
    <row r="12" spans="1:10">
      <c r="A12" s="359" t="s">
        <v>228</v>
      </c>
      <c r="B12" s="124" t="s">
        <v>154</v>
      </c>
      <c r="C12" s="125">
        <v>5394</v>
      </c>
      <c r="D12" s="125">
        <v>10600</v>
      </c>
      <c r="E12" s="125">
        <v>19634</v>
      </c>
      <c r="F12" s="125">
        <v>19012</v>
      </c>
      <c r="G12" s="125">
        <v>12991</v>
      </c>
      <c r="H12" s="125">
        <v>5273</v>
      </c>
      <c r="J12" s="188"/>
    </row>
    <row r="13" spans="1:10">
      <c r="A13" s="359"/>
      <c r="B13" s="124" t="s">
        <v>158</v>
      </c>
      <c r="C13" s="125">
        <v>4108</v>
      </c>
      <c r="D13" s="125">
        <v>6507</v>
      </c>
      <c r="E13" s="125">
        <v>8897</v>
      </c>
      <c r="F13" s="125">
        <v>7653</v>
      </c>
      <c r="G13" s="125">
        <v>5205</v>
      </c>
      <c r="H13" s="125">
        <v>2569</v>
      </c>
      <c r="J13" s="188"/>
    </row>
    <row r="14" spans="1:10">
      <c r="A14" s="359"/>
      <c r="B14" s="126" t="s">
        <v>157</v>
      </c>
      <c r="C14" s="127">
        <v>9502</v>
      </c>
      <c r="D14" s="127">
        <v>17107</v>
      </c>
      <c r="E14" s="127">
        <v>28531</v>
      </c>
      <c r="F14" s="127">
        <v>26665</v>
      </c>
      <c r="G14" s="127">
        <v>18196</v>
      </c>
      <c r="H14" s="127">
        <v>7842</v>
      </c>
      <c r="J14" s="188"/>
    </row>
    <row r="15" spans="1:10">
      <c r="A15" s="359" t="s">
        <v>229</v>
      </c>
      <c r="B15" s="124" t="s">
        <v>154</v>
      </c>
      <c r="C15" s="125">
        <v>0</v>
      </c>
      <c r="D15" s="125">
        <v>0</v>
      </c>
      <c r="E15" s="125">
        <v>5082</v>
      </c>
      <c r="F15" s="125">
        <v>7517</v>
      </c>
      <c r="G15" s="125">
        <v>9740</v>
      </c>
      <c r="H15" s="125">
        <v>10303</v>
      </c>
      <c r="J15" s="188"/>
    </row>
    <row r="16" spans="1:10">
      <c r="A16" s="359"/>
      <c r="B16" s="124" t="s">
        <v>158</v>
      </c>
      <c r="C16" s="125">
        <v>0</v>
      </c>
      <c r="D16" s="125">
        <v>0</v>
      </c>
      <c r="E16" s="125">
        <v>4141</v>
      </c>
      <c r="F16" s="125">
        <v>5632</v>
      </c>
      <c r="G16" s="125">
        <v>6846</v>
      </c>
      <c r="H16" s="125">
        <v>6856</v>
      </c>
      <c r="J16" s="188"/>
    </row>
    <row r="17" spans="1:10">
      <c r="A17" s="359"/>
      <c r="B17" s="124" t="s">
        <v>159</v>
      </c>
      <c r="C17" s="125">
        <v>0</v>
      </c>
      <c r="D17" s="125">
        <v>0</v>
      </c>
      <c r="E17" s="125">
        <v>18533</v>
      </c>
      <c r="F17" s="125">
        <v>44565</v>
      </c>
      <c r="G17" s="125">
        <v>62908</v>
      </c>
      <c r="H17" s="125">
        <v>87532</v>
      </c>
      <c r="J17" s="188"/>
    </row>
    <row r="18" spans="1:10">
      <c r="A18" s="359"/>
      <c r="B18" s="126" t="s">
        <v>157</v>
      </c>
      <c r="C18" s="127">
        <v>0</v>
      </c>
      <c r="D18" s="127">
        <v>0</v>
      </c>
      <c r="E18" s="127">
        <v>27756</v>
      </c>
      <c r="F18" s="127">
        <v>57714</v>
      </c>
      <c r="G18" s="127">
        <v>79494</v>
      </c>
      <c r="H18" s="127">
        <v>104691</v>
      </c>
      <c r="J18" s="188"/>
    </row>
    <row r="19" spans="1:10">
      <c r="A19" s="360" t="s">
        <v>157</v>
      </c>
      <c r="B19" s="128" t="s">
        <v>154</v>
      </c>
      <c r="C19" s="129">
        <v>32105</v>
      </c>
      <c r="D19" s="129">
        <v>45488</v>
      </c>
      <c r="E19" s="129">
        <v>51766</v>
      </c>
      <c r="F19" s="129">
        <v>47033</v>
      </c>
      <c r="G19" s="129">
        <v>36819</v>
      </c>
      <c r="H19" s="129">
        <v>21152</v>
      </c>
      <c r="J19" s="188"/>
    </row>
    <row r="20" spans="1:10">
      <c r="A20" s="360"/>
      <c r="B20" s="128" t="s">
        <v>158</v>
      </c>
      <c r="C20" s="129">
        <v>18132</v>
      </c>
      <c r="D20" s="129">
        <v>23391</v>
      </c>
      <c r="E20" s="129">
        <v>27057</v>
      </c>
      <c r="F20" s="129">
        <v>23707</v>
      </c>
      <c r="G20" s="129">
        <v>19291</v>
      </c>
      <c r="H20" s="129">
        <v>12735</v>
      </c>
      <c r="J20" s="188"/>
    </row>
    <row r="21" spans="1:10">
      <c r="A21" s="360"/>
      <c r="B21" s="128" t="s">
        <v>159</v>
      </c>
      <c r="C21" s="129">
        <v>0</v>
      </c>
      <c r="D21" s="129">
        <v>0</v>
      </c>
      <c r="E21" s="129">
        <v>18533</v>
      </c>
      <c r="F21" s="129">
        <v>44565</v>
      </c>
      <c r="G21" s="129">
        <v>62908</v>
      </c>
      <c r="H21" s="129">
        <v>87532</v>
      </c>
      <c r="J21" s="188"/>
    </row>
    <row r="22" spans="1:10">
      <c r="A22" s="360"/>
      <c r="B22" s="126" t="s">
        <v>157</v>
      </c>
      <c r="C22" s="127">
        <f>SUM(C19:C21)</f>
        <v>50237</v>
      </c>
      <c r="D22" s="127">
        <f t="shared" ref="D22:H22" si="0">SUM(D19:D21)</f>
        <v>68879</v>
      </c>
      <c r="E22" s="127">
        <f t="shared" si="0"/>
        <v>97356</v>
      </c>
      <c r="F22" s="127">
        <f t="shared" si="0"/>
        <v>115305</v>
      </c>
      <c r="G22" s="127">
        <f t="shared" si="0"/>
        <v>119018</v>
      </c>
      <c r="H22" s="127">
        <f t="shared" si="0"/>
        <v>121419</v>
      </c>
      <c r="J22" s="188"/>
    </row>
    <row r="23" spans="1:10">
      <c r="H23" s="63" t="s">
        <v>24</v>
      </c>
    </row>
    <row r="24" spans="1:10">
      <c r="A24" s="73"/>
      <c r="B24" s="73"/>
      <c r="C24" s="73"/>
      <c r="D24" s="73"/>
      <c r="E24" s="73"/>
      <c r="F24" s="73"/>
      <c r="G24" s="73"/>
      <c r="H24" s="73"/>
      <c r="I24" s="73"/>
    </row>
    <row r="25" spans="1:10" ht="30" customHeight="1">
      <c r="A25" s="355" t="s">
        <v>258</v>
      </c>
      <c r="B25" s="355"/>
      <c r="C25" s="355"/>
      <c r="D25" s="355"/>
      <c r="E25" s="355"/>
      <c r="F25" s="355"/>
      <c r="G25" s="355"/>
      <c r="H25" s="355"/>
      <c r="I25" s="355"/>
    </row>
    <row r="26" spans="1:10">
      <c r="A26" s="113" t="s">
        <v>160</v>
      </c>
      <c r="B26" s="114"/>
      <c r="C26" s="114"/>
      <c r="D26" s="114"/>
      <c r="E26" s="114"/>
      <c r="F26" s="114"/>
      <c r="G26" s="114"/>
      <c r="H26" s="114"/>
      <c r="I26" s="114"/>
    </row>
  </sheetData>
  <mergeCells count="7">
    <mergeCell ref="A25:I25"/>
    <mergeCell ref="A3:A5"/>
    <mergeCell ref="A6:A8"/>
    <mergeCell ref="A9:A11"/>
    <mergeCell ref="A12:A14"/>
    <mergeCell ref="A15:A18"/>
    <mergeCell ref="A19:A2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baseColWidth="10" defaultColWidth="9.140625" defaultRowHeight="15"/>
  <cols>
    <col min="1" max="1" width="36" style="54" bestFit="1" customWidth="1"/>
    <col min="2" max="2" width="10.42578125" style="54" bestFit="1" customWidth="1"/>
    <col min="3" max="3" width="12.140625" style="54" customWidth="1"/>
    <col min="4" max="6" width="9.140625" style="54"/>
    <col min="7" max="7" width="7.140625" style="54" bestFit="1" customWidth="1"/>
    <col min="8" max="16384" width="9.140625" style="54"/>
  </cols>
  <sheetData>
    <row r="1" spans="1:8">
      <c r="A1" s="74" t="s">
        <v>230</v>
      </c>
    </row>
    <row r="2" spans="1:8">
      <c r="A2" s="74"/>
    </row>
    <row r="3" spans="1:8" ht="15" customHeight="1">
      <c r="A3" s="362" t="s">
        <v>292</v>
      </c>
      <c r="B3" s="361" t="s">
        <v>293</v>
      </c>
      <c r="C3" s="361"/>
      <c r="D3" s="361"/>
      <c r="E3" s="361"/>
      <c r="F3" s="361"/>
      <c r="G3" s="361"/>
      <c r="H3" s="361"/>
    </row>
    <row r="4" spans="1:8" ht="60" customHeight="1">
      <c r="A4" s="363"/>
      <c r="B4" s="130" t="s">
        <v>26</v>
      </c>
      <c r="C4" s="130" t="s">
        <v>295</v>
      </c>
      <c r="D4" s="130" t="s">
        <v>27</v>
      </c>
      <c r="E4" s="130" t="s">
        <v>28</v>
      </c>
      <c r="F4" s="130" t="s">
        <v>29</v>
      </c>
      <c r="G4" s="130" t="s">
        <v>30</v>
      </c>
      <c r="H4" s="130" t="s">
        <v>231</v>
      </c>
    </row>
    <row r="5" spans="1:8">
      <c r="A5" s="56" t="s">
        <v>162</v>
      </c>
      <c r="B5" s="57">
        <v>33441</v>
      </c>
      <c r="C5" s="57">
        <v>66.566474908931667</v>
      </c>
      <c r="D5" s="57">
        <v>93.7</v>
      </c>
      <c r="E5" s="57">
        <v>18.600000000000001</v>
      </c>
      <c r="F5" s="57">
        <v>24.5</v>
      </c>
      <c r="G5" s="190">
        <v>42.9</v>
      </c>
      <c r="H5" s="190">
        <v>60.7</v>
      </c>
    </row>
    <row r="6" spans="1:8">
      <c r="A6" s="56" t="s">
        <v>232</v>
      </c>
      <c r="B6" s="57">
        <v>15879</v>
      </c>
      <c r="C6" s="57">
        <v>31.608177239882956</v>
      </c>
      <c r="D6" s="57">
        <v>91.8</v>
      </c>
      <c r="E6" s="57">
        <v>29.3</v>
      </c>
      <c r="F6" s="57">
        <v>32.6</v>
      </c>
      <c r="G6" s="190">
        <v>42.9</v>
      </c>
      <c r="H6" s="190">
        <v>58.3</v>
      </c>
    </row>
    <row r="7" spans="1:8">
      <c r="A7" s="56" t="s">
        <v>233</v>
      </c>
      <c r="B7" s="57">
        <v>396</v>
      </c>
      <c r="C7" s="57">
        <v>0.78826363039194225</v>
      </c>
      <c r="D7" s="57">
        <v>88.1</v>
      </c>
      <c r="E7" s="57">
        <v>43.7</v>
      </c>
      <c r="F7" s="57">
        <v>3</v>
      </c>
      <c r="G7" s="190">
        <v>36.200000000000003</v>
      </c>
      <c r="H7" s="190">
        <v>63</v>
      </c>
    </row>
    <row r="8" spans="1:8">
      <c r="A8" s="56" t="s">
        <v>234</v>
      </c>
      <c r="B8" s="57">
        <v>247</v>
      </c>
      <c r="C8" s="57">
        <v>0.49166948663335786</v>
      </c>
      <c r="D8" s="57">
        <v>83</v>
      </c>
      <c r="E8" s="57">
        <v>34.4</v>
      </c>
      <c r="F8" s="57">
        <v>9.6999999999999993</v>
      </c>
      <c r="G8" s="190">
        <v>38.6</v>
      </c>
      <c r="H8" s="190">
        <v>63.3</v>
      </c>
    </row>
    <row r="9" spans="1:8">
      <c r="A9" s="56" t="s">
        <v>80</v>
      </c>
      <c r="B9" s="57">
        <v>159</v>
      </c>
      <c r="C9" s="57">
        <v>0.31649979099070402</v>
      </c>
      <c r="D9" s="57">
        <v>92.5</v>
      </c>
      <c r="E9" s="57">
        <v>34</v>
      </c>
      <c r="F9" s="57">
        <v>10.1</v>
      </c>
      <c r="G9" s="190">
        <v>38.4</v>
      </c>
      <c r="H9" s="190">
        <v>67.900000000000006</v>
      </c>
    </row>
    <row r="10" spans="1:8">
      <c r="A10" s="56" t="s">
        <v>163</v>
      </c>
      <c r="B10" s="57">
        <v>115</v>
      </c>
      <c r="C10" s="57">
        <v>0.22891494316937713</v>
      </c>
      <c r="D10" s="57">
        <v>82.6</v>
      </c>
      <c r="E10" s="57">
        <v>57.4</v>
      </c>
      <c r="F10" s="57">
        <v>8.6999999999999993</v>
      </c>
      <c r="G10" s="190">
        <v>34.299999999999997</v>
      </c>
      <c r="H10" s="190">
        <v>56.9</v>
      </c>
    </row>
    <row r="11" spans="1:8">
      <c r="A11" s="131" t="s">
        <v>143</v>
      </c>
      <c r="B11" s="60">
        <v>50237</v>
      </c>
      <c r="C11" s="60">
        <v>100</v>
      </c>
      <c r="D11" s="60">
        <v>93</v>
      </c>
      <c r="E11" s="60">
        <v>22.4</v>
      </c>
      <c r="F11" s="60">
        <v>26.7</v>
      </c>
      <c r="G11" s="191">
        <v>42.8</v>
      </c>
      <c r="H11" s="191">
        <v>60</v>
      </c>
    </row>
    <row r="12" spans="1:8">
      <c r="A12" s="73"/>
      <c r="B12" s="73"/>
      <c r="C12" s="73"/>
      <c r="D12" s="73"/>
      <c r="E12" s="73"/>
      <c r="F12" s="73"/>
      <c r="G12" s="73"/>
      <c r="H12" s="63" t="s">
        <v>24</v>
      </c>
    </row>
    <row r="13" spans="1:8" ht="28.5" customHeight="1">
      <c r="A13" s="355" t="s">
        <v>258</v>
      </c>
      <c r="B13" s="355"/>
      <c r="C13" s="355"/>
      <c r="D13" s="355"/>
      <c r="E13" s="355"/>
      <c r="F13" s="355"/>
      <c r="G13" s="355"/>
    </row>
    <row r="14" spans="1:8">
      <c r="A14" s="113" t="s">
        <v>160</v>
      </c>
      <c r="B14" s="114"/>
      <c r="C14" s="114"/>
      <c r="D14" s="114"/>
      <c r="E14" s="114"/>
      <c r="F14" s="114"/>
      <c r="G14" s="114"/>
    </row>
    <row r="15" spans="1:8">
      <c r="A15" s="113" t="s">
        <v>294</v>
      </c>
    </row>
  </sheetData>
  <mergeCells count="3">
    <mergeCell ref="B3:H3"/>
    <mergeCell ref="A13:G13"/>
    <mergeCell ref="A3:A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zoomScaleNormal="100" workbookViewId="0">
      <selection sqref="A1:G1"/>
    </sheetView>
  </sheetViews>
  <sheetFormatPr baseColWidth="10" defaultColWidth="11.42578125" defaultRowHeight="9.75"/>
  <cols>
    <col min="1" max="1" width="15.5703125" style="135" customWidth="1"/>
    <col min="2" max="2" width="9.7109375" style="134" customWidth="1"/>
    <col min="3" max="3" width="9.5703125" style="135" customWidth="1"/>
    <col min="4" max="4" width="12.28515625" style="135" customWidth="1"/>
    <col min="5" max="7" width="8.5703125" style="135" customWidth="1"/>
    <col min="8" max="16384" width="11.42578125" style="135"/>
  </cols>
  <sheetData>
    <row r="1" spans="1:8" s="132" customFormat="1" ht="17.25" customHeight="1">
      <c r="A1" s="368" t="s">
        <v>235</v>
      </c>
      <c r="B1" s="368"/>
      <c r="C1" s="368"/>
      <c r="D1" s="368"/>
      <c r="E1" s="368"/>
      <c r="F1" s="368"/>
      <c r="G1" s="368"/>
    </row>
    <row r="2" spans="1:8" ht="17.25" customHeight="1" thickBot="1">
      <c r="A2" s="133"/>
    </row>
    <row r="3" spans="1:8" ht="12.75" customHeight="1" thickBot="1">
      <c r="A3" s="377"/>
      <c r="B3" s="371" t="s">
        <v>238</v>
      </c>
      <c r="C3" s="369" t="s">
        <v>296</v>
      </c>
      <c r="D3" s="370"/>
      <c r="E3" s="370"/>
      <c r="F3" s="371" t="s">
        <v>239</v>
      </c>
      <c r="G3" s="374" t="s">
        <v>240</v>
      </c>
    </row>
    <row r="4" spans="1:8" ht="12.75" customHeight="1" thickBot="1">
      <c r="A4" s="378"/>
      <c r="B4" s="372"/>
      <c r="C4" s="380" t="s">
        <v>236</v>
      </c>
      <c r="D4" s="382" t="s">
        <v>237</v>
      </c>
      <c r="E4" s="383"/>
      <c r="F4" s="372"/>
      <c r="G4" s="375"/>
    </row>
    <row r="5" spans="1:8" ht="43.5" customHeight="1" thickBot="1">
      <c r="A5" s="379"/>
      <c r="B5" s="373"/>
      <c r="C5" s="381"/>
      <c r="D5" s="136" t="s">
        <v>241</v>
      </c>
      <c r="E5" s="236" t="s">
        <v>297</v>
      </c>
      <c r="F5" s="373"/>
      <c r="G5" s="376"/>
    </row>
    <row r="6" spans="1:8" ht="12" customHeight="1" thickBot="1">
      <c r="A6" s="137" t="s">
        <v>157</v>
      </c>
      <c r="B6" s="140">
        <v>1060.8203233911199</v>
      </c>
      <c r="C6" s="138">
        <v>1011.50917762832</v>
      </c>
      <c r="D6" s="138">
        <v>33.358368414647899</v>
      </c>
      <c r="E6" s="139">
        <v>3.1445823273833402</v>
      </c>
      <c r="F6" s="141">
        <v>854.70169959268196</v>
      </c>
      <c r="G6" s="140">
        <v>1349.42048433218</v>
      </c>
      <c r="H6" s="142"/>
    </row>
    <row r="7" spans="1:8" ht="12" customHeight="1" thickBot="1">
      <c r="A7" s="143" t="s">
        <v>242</v>
      </c>
      <c r="B7" s="146">
        <v>1034.60292948705</v>
      </c>
      <c r="C7" s="144">
        <v>991.35028106444497</v>
      </c>
      <c r="D7" s="144">
        <v>29.697697890267499</v>
      </c>
      <c r="E7" s="145">
        <v>2.8704440171062999</v>
      </c>
      <c r="F7" s="147">
        <v>832.89536993822003</v>
      </c>
      <c r="G7" s="146">
        <v>1337.6865488215301</v>
      </c>
      <c r="H7" s="142"/>
    </row>
    <row r="8" spans="1:8" ht="12" customHeight="1" thickBot="1">
      <c r="A8" s="148" t="s">
        <v>243</v>
      </c>
      <c r="B8" s="150">
        <v>1187.23697162903</v>
      </c>
      <c r="C8" s="149">
        <v>1108.7125894206999</v>
      </c>
      <c r="D8" s="149">
        <v>51.009615509946101</v>
      </c>
      <c r="E8" s="261">
        <v>4.2964982332006398</v>
      </c>
      <c r="F8" s="150">
        <v>959.84880595171899</v>
      </c>
      <c r="G8" s="150">
        <v>1398.8935538067401</v>
      </c>
      <c r="H8" s="142"/>
    </row>
    <row r="9" spans="1:8" ht="12" customHeight="1" thickBot="1">
      <c r="A9" s="143" t="s">
        <v>244</v>
      </c>
      <c r="B9" s="146">
        <v>1041.4929319211001</v>
      </c>
      <c r="C9" s="144">
        <v>999.36605407390005</v>
      </c>
      <c r="D9" s="144">
        <v>37.852750270967</v>
      </c>
      <c r="E9" s="262">
        <v>3.6344702024184699</v>
      </c>
      <c r="F9" s="146">
        <v>838.72151273438897</v>
      </c>
      <c r="G9" s="146">
        <v>1335.08392768312</v>
      </c>
      <c r="H9" s="142"/>
    </row>
    <row r="10" spans="1:8" ht="12" customHeight="1" thickBot="1">
      <c r="A10" s="148" t="s">
        <v>245</v>
      </c>
      <c r="B10" s="150">
        <v>1081.3499177491201</v>
      </c>
      <c r="C10" s="149">
        <v>1019.62285730871</v>
      </c>
      <c r="D10" s="149">
        <v>39.222803838543001</v>
      </c>
      <c r="E10" s="261">
        <v>3.6272073631990498</v>
      </c>
      <c r="F10" s="149">
        <v>871.58215433847795</v>
      </c>
      <c r="G10" s="151">
        <v>1371.3050370600799</v>
      </c>
      <c r="H10" s="142"/>
    </row>
    <row r="11" spans="1:8" ht="12" customHeight="1" thickBot="1">
      <c r="A11" s="143" t="s">
        <v>246</v>
      </c>
      <c r="B11" s="146">
        <v>1034.94782554055</v>
      </c>
      <c r="C11" s="144">
        <v>1002.39976987239</v>
      </c>
      <c r="D11" s="144">
        <v>23.4866471407652</v>
      </c>
      <c r="E11" s="262">
        <v>2.2693556680983602</v>
      </c>
      <c r="F11" s="144">
        <v>833.44990341505502</v>
      </c>
      <c r="G11" s="147">
        <v>1320.6365352979601</v>
      </c>
      <c r="H11" s="142"/>
    </row>
    <row r="12" spans="1:8" ht="12" customHeight="1" thickBot="1">
      <c r="A12" s="148" t="s">
        <v>164</v>
      </c>
      <c r="B12" s="150">
        <v>1057.42889551698</v>
      </c>
      <c r="C12" s="149">
        <v>1008.5459190881199</v>
      </c>
      <c r="D12" s="149">
        <v>32.501293994732798</v>
      </c>
      <c r="E12" s="261">
        <v>3.0736150801745201</v>
      </c>
      <c r="F12" s="150">
        <v>852.00129953600594</v>
      </c>
      <c r="G12" s="150">
        <v>1349.2738698927899</v>
      </c>
      <c r="H12" s="142"/>
    </row>
    <row r="13" spans="1:8" ht="12" customHeight="1" thickBot="1">
      <c r="A13" s="143" t="s">
        <v>165</v>
      </c>
      <c r="B13" s="146">
        <v>1108.5994249734099</v>
      </c>
      <c r="C13" s="144">
        <v>1053.2561455902201</v>
      </c>
      <c r="D13" s="144">
        <v>45.433001074526302</v>
      </c>
      <c r="E13" s="263">
        <v>4.0982342269946601</v>
      </c>
      <c r="F13" s="146">
        <v>892.74546564312402</v>
      </c>
      <c r="G13" s="146">
        <v>1351.4262721789601</v>
      </c>
      <c r="H13" s="142"/>
    </row>
    <row r="14" spans="1:8" ht="12" customHeight="1" thickBot="1">
      <c r="A14" s="152" t="s">
        <v>247</v>
      </c>
      <c r="B14" s="154">
        <v>0.953842182934872</v>
      </c>
      <c r="C14" s="153">
        <v>0.95755047175438501</v>
      </c>
      <c r="D14" s="153">
        <v>0.715367535184813</v>
      </c>
      <c r="E14" s="264" t="s">
        <v>248</v>
      </c>
      <c r="F14" s="154">
        <v>0.95436082548146395</v>
      </c>
      <c r="G14" s="154">
        <v>0.99840731060918098</v>
      </c>
      <c r="H14" s="142"/>
    </row>
    <row r="15" spans="1:8" ht="12.75" customHeight="1">
      <c r="A15" s="155"/>
      <c r="B15" s="156"/>
      <c r="C15" s="155"/>
      <c r="D15" s="155"/>
      <c r="E15" s="155"/>
      <c r="F15" s="155"/>
      <c r="G15" s="63" t="s">
        <v>249</v>
      </c>
      <c r="H15" s="142"/>
    </row>
    <row r="16" spans="1:8" ht="26.25" customHeight="1">
      <c r="A16" s="364" t="s">
        <v>250</v>
      </c>
      <c r="B16" s="364"/>
      <c r="C16" s="364"/>
      <c r="D16" s="364"/>
      <c r="E16" s="364"/>
      <c r="F16" s="364"/>
      <c r="G16" s="364"/>
      <c r="H16" s="142"/>
    </row>
    <row r="17" spans="1:8" ht="12" customHeight="1">
      <c r="A17" s="365" t="s">
        <v>251</v>
      </c>
      <c r="B17" s="365"/>
      <c r="C17" s="365"/>
      <c r="D17" s="365"/>
      <c r="E17" s="365"/>
      <c r="F17" s="365"/>
      <c r="G17" s="365"/>
      <c r="H17" s="142"/>
    </row>
    <row r="18" spans="1:8" ht="12" customHeight="1">
      <c r="A18" s="366" t="s">
        <v>252</v>
      </c>
      <c r="B18" s="366"/>
      <c r="C18" s="366"/>
      <c r="D18" s="366"/>
      <c r="E18" s="366"/>
      <c r="F18" s="366"/>
      <c r="G18" s="366"/>
      <c r="H18" s="142"/>
    </row>
    <row r="19" spans="1:8" ht="26.25" customHeight="1">
      <c r="A19" s="367" t="s">
        <v>253</v>
      </c>
      <c r="B19" s="367"/>
      <c r="C19" s="367"/>
      <c r="D19" s="367"/>
      <c r="E19" s="367"/>
      <c r="F19" s="367"/>
      <c r="G19" s="367"/>
      <c r="H19" s="142"/>
    </row>
    <row r="20" spans="1:8" ht="12.75" customHeight="1">
      <c r="H20" s="142"/>
    </row>
    <row r="21" spans="1:8" ht="12.75" customHeight="1">
      <c r="H21" s="142"/>
    </row>
    <row r="22" spans="1:8" ht="12.75" customHeight="1">
      <c r="H22" s="142"/>
    </row>
    <row r="23" spans="1:8" ht="12.75" customHeight="1">
      <c r="H23" s="142"/>
    </row>
    <row r="24" spans="1:8" ht="12.75" customHeight="1">
      <c r="H24" s="142"/>
    </row>
    <row r="25" spans="1:8" ht="12.75" customHeight="1">
      <c r="H25" s="142"/>
    </row>
    <row r="26" spans="1:8" ht="12.75" customHeight="1">
      <c r="H26" s="142"/>
    </row>
    <row r="27" spans="1:8" ht="12.75" customHeight="1">
      <c r="H27" s="142"/>
    </row>
    <row r="28" spans="1:8" ht="12.75" customHeight="1">
      <c r="H28" s="142"/>
    </row>
    <row r="29" spans="1:8" ht="12.75" customHeight="1">
      <c r="H29" s="142"/>
    </row>
    <row r="30" spans="1:8" ht="12.75" customHeight="1">
      <c r="H30" s="142"/>
    </row>
    <row r="31" spans="1:8" ht="12.75" customHeight="1">
      <c r="H31" s="142"/>
    </row>
    <row r="32" spans="1:8" ht="12.75" customHeight="1">
      <c r="H32" s="142"/>
    </row>
    <row r="33" spans="8:8" ht="12.75" customHeight="1">
      <c r="H33" s="142"/>
    </row>
  </sheetData>
  <mergeCells count="12">
    <mergeCell ref="A16:G16"/>
    <mergeCell ref="A17:G17"/>
    <mergeCell ref="A18:G18"/>
    <mergeCell ref="A19:G19"/>
    <mergeCell ref="A1:G1"/>
    <mergeCell ref="C3:E3"/>
    <mergeCell ref="B3:B5"/>
    <mergeCell ref="F3:F5"/>
    <mergeCell ref="G3:G5"/>
    <mergeCell ref="A3:A5"/>
    <mergeCell ref="C4:C5"/>
    <mergeCell ref="D4:E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heetViews>
  <sheetFormatPr baseColWidth="10" defaultRowHeight="15"/>
  <cols>
    <col min="1" max="1" width="30.5703125" bestFit="1" customWidth="1"/>
    <col min="2" max="7" width="9.42578125" bestFit="1" customWidth="1"/>
  </cols>
  <sheetData>
    <row r="1" spans="1:11">
      <c r="A1" s="74" t="s">
        <v>264</v>
      </c>
    </row>
    <row r="3" spans="1:11">
      <c r="B3" s="157" t="s">
        <v>213</v>
      </c>
      <c r="C3" s="157" t="s">
        <v>214</v>
      </c>
      <c r="D3" s="157" t="s">
        <v>215</v>
      </c>
      <c r="E3" s="157" t="s">
        <v>216</v>
      </c>
      <c r="F3" s="157" t="s">
        <v>217</v>
      </c>
      <c r="G3" s="157" t="s">
        <v>218</v>
      </c>
    </row>
    <row r="4" spans="1:11">
      <c r="A4" s="158" t="s">
        <v>254</v>
      </c>
      <c r="B4" s="192">
        <v>118</v>
      </c>
      <c r="C4" s="192">
        <v>119</v>
      </c>
      <c r="D4" s="192">
        <v>120</v>
      </c>
      <c r="E4" s="192">
        <v>128</v>
      </c>
      <c r="F4" s="192">
        <v>130</v>
      </c>
      <c r="G4" s="192">
        <v>122</v>
      </c>
      <c r="H4" s="159"/>
      <c r="I4" s="160"/>
      <c r="J4" s="160"/>
      <c r="K4" s="160"/>
    </row>
    <row r="5" spans="1:11">
      <c r="A5" s="158" t="s">
        <v>255</v>
      </c>
      <c r="B5" s="192">
        <v>1904</v>
      </c>
      <c r="C5" s="192">
        <v>1953</v>
      </c>
      <c r="D5" s="192">
        <v>2043</v>
      </c>
      <c r="E5" s="192">
        <v>2107</v>
      </c>
      <c r="F5" s="192">
        <v>2190</v>
      </c>
      <c r="G5" s="192">
        <v>2240</v>
      </c>
    </row>
    <row r="6" spans="1:11">
      <c r="A6" s="161" t="s">
        <v>256</v>
      </c>
      <c r="B6" s="193">
        <v>171</v>
      </c>
      <c r="C6" s="193">
        <v>166</v>
      </c>
      <c r="D6" s="193">
        <v>177</v>
      </c>
      <c r="E6" s="193">
        <v>186</v>
      </c>
      <c r="F6" s="193">
        <v>198</v>
      </c>
      <c r="G6" s="193">
        <v>206</v>
      </c>
    </row>
    <row r="7" spans="1:11">
      <c r="A7" s="158" t="s">
        <v>257</v>
      </c>
      <c r="B7" s="192"/>
      <c r="C7" s="192"/>
      <c r="D7" s="192">
        <v>58</v>
      </c>
      <c r="E7" s="192">
        <v>206</v>
      </c>
      <c r="F7" s="192">
        <v>390</v>
      </c>
      <c r="G7" s="192">
        <v>448</v>
      </c>
      <c r="H7" s="159"/>
      <c r="I7" s="160"/>
      <c r="J7" s="160"/>
      <c r="K7" s="160"/>
    </row>
    <row r="8" spans="1:11" ht="15" customHeight="1">
      <c r="A8" s="62"/>
      <c r="B8" s="62"/>
      <c r="C8" s="62"/>
      <c r="D8" s="62"/>
      <c r="E8" s="62"/>
      <c r="F8" s="62"/>
      <c r="G8" s="63" t="s">
        <v>24</v>
      </c>
      <c r="H8" s="162"/>
      <c r="I8" s="162"/>
      <c r="J8" s="162"/>
      <c r="K8" s="162"/>
    </row>
    <row r="9" spans="1:11">
      <c r="A9" s="34" t="s">
        <v>258</v>
      </c>
      <c r="B9" s="35"/>
      <c r="C9" s="35"/>
      <c r="D9" s="35"/>
      <c r="E9" s="35"/>
      <c r="F9" s="35"/>
      <c r="G9" s="35"/>
      <c r="H9" s="35"/>
      <c r="I9" s="35"/>
      <c r="J9" s="35"/>
      <c r="K9" s="35"/>
    </row>
    <row r="10" spans="1:11">
      <c r="A10" s="34" t="s">
        <v>25</v>
      </c>
      <c r="B10" s="35"/>
      <c r="C10" s="35"/>
      <c r="D10" s="35"/>
      <c r="E10" s="35"/>
      <c r="F10" s="35"/>
      <c r="G10" s="35"/>
      <c r="H10" s="35"/>
      <c r="I10" s="35"/>
      <c r="J10" s="35"/>
      <c r="K10" s="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workbookViewId="0">
      <pane xSplit="2" ySplit="4" topLeftCell="C5" activePane="bottomRight" state="frozen"/>
      <selection pane="topRight" activeCell="C1" sqref="C1"/>
      <selection pane="bottomLeft" activeCell="A5" sqref="A5"/>
      <selection pane="bottomRight"/>
    </sheetView>
  </sheetViews>
  <sheetFormatPr baseColWidth="10" defaultRowHeight="12.75"/>
  <cols>
    <col min="1" max="2" width="11.42578125" style="53"/>
    <col min="3" max="3" width="16.42578125" style="53" customWidth="1"/>
    <col min="4" max="4" width="10.42578125" style="53" bestFit="1" customWidth="1"/>
    <col min="5" max="5" width="13" style="53" customWidth="1"/>
    <col min="6" max="6" width="14.5703125" style="53" customWidth="1"/>
    <col min="7" max="7" width="13.7109375" style="53" customWidth="1"/>
    <col min="8" max="8" width="11.42578125" style="53"/>
    <col min="9" max="9" width="13.5703125" style="53" customWidth="1"/>
    <col min="10" max="10" width="11.42578125" style="53"/>
    <col min="11" max="11" width="11.5703125" style="53" bestFit="1" customWidth="1"/>
    <col min="12" max="16384" width="11.42578125" style="53"/>
  </cols>
  <sheetData>
    <row r="1" spans="1:12">
      <c r="A1" s="1" t="s">
        <v>275</v>
      </c>
      <c r="B1" s="222"/>
      <c r="C1" s="222"/>
      <c r="D1" s="222"/>
      <c r="E1" s="222"/>
      <c r="F1" s="222"/>
      <c r="G1" s="222"/>
      <c r="H1" s="222"/>
      <c r="I1" s="222"/>
      <c r="J1" s="222"/>
      <c r="K1" s="222"/>
      <c r="L1" s="225"/>
    </row>
    <row r="2" spans="1:12">
      <c r="A2" s="222"/>
      <c r="B2" s="222"/>
      <c r="C2" s="222"/>
      <c r="D2" s="222"/>
      <c r="E2" s="222"/>
      <c r="F2" s="222"/>
      <c r="G2" s="222"/>
      <c r="H2" s="222"/>
      <c r="I2" s="222"/>
      <c r="J2" s="222"/>
      <c r="K2" s="222"/>
      <c r="L2" s="225"/>
    </row>
    <row r="3" spans="1:12" ht="12.75" customHeight="1">
      <c r="A3" s="268"/>
      <c r="B3" s="269"/>
      <c r="C3" s="270"/>
      <c r="D3" s="310" t="s">
        <v>26</v>
      </c>
      <c r="E3" s="306" t="s">
        <v>269</v>
      </c>
      <c r="F3" s="306" t="s">
        <v>270</v>
      </c>
      <c r="G3" s="306" t="s">
        <v>271</v>
      </c>
      <c r="H3" s="306" t="s">
        <v>30</v>
      </c>
      <c r="I3" s="306" t="s">
        <v>272</v>
      </c>
      <c r="J3" s="306" t="s">
        <v>104</v>
      </c>
      <c r="K3" s="308" t="s">
        <v>31</v>
      </c>
      <c r="L3" s="225"/>
    </row>
    <row r="4" spans="1:12" ht="12.75" customHeight="1">
      <c r="A4" s="271"/>
      <c r="B4" s="272"/>
      <c r="C4" s="273"/>
      <c r="D4" s="311"/>
      <c r="E4" s="307"/>
      <c r="F4" s="307"/>
      <c r="G4" s="307"/>
      <c r="H4" s="307"/>
      <c r="I4" s="307"/>
      <c r="J4" s="307"/>
      <c r="K4" s="309"/>
      <c r="L4" s="225"/>
    </row>
    <row r="5" spans="1:12" ht="15">
      <c r="A5" s="274" t="s">
        <v>3</v>
      </c>
      <c r="B5" s="277" t="s">
        <v>4</v>
      </c>
      <c r="C5" s="5" t="s">
        <v>5</v>
      </c>
      <c r="D5" s="237">
        <v>11046</v>
      </c>
      <c r="E5" s="237">
        <v>88.6</v>
      </c>
      <c r="F5" s="237">
        <v>13.1</v>
      </c>
      <c r="G5" s="237">
        <v>38.799999999999997</v>
      </c>
      <c r="H5" s="237" t="s">
        <v>49</v>
      </c>
      <c r="I5" s="237">
        <v>25.1</v>
      </c>
      <c r="J5" s="237" t="s">
        <v>52</v>
      </c>
      <c r="K5" s="237">
        <v>9925</v>
      </c>
      <c r="L5" s="226"/>
    </row>
    <row r="6" spans="1:12" ht="15">
      <c r="A6" s="275"/>
      <c r="B6" s="278"/>
      <c r="C6" s="214" t="s">
        <v>6</v>
      </c>
      <c r="D6" s="238">
        <v>13617</v>
      </c>
      <c r="E6" s="238">
        <v>68.5</v>
      </c>
      <c r="F6" s="238">
        <v>10.8</v>
      </c>
      <c r="G6" s="238">
        <v>51.6</v>
      </c>
      <c r="H6" s="238" t="s">
        <v>43</v>
      </c>
      <c r="I6" s="238">
        <v>19.8</v>
      </c>
      <c r="J6" s="238" t="s">
        <v>47</v>
      </c>
      <c r="K6" s="238">
        <v>12587</v>
      </c>
      <c r="L6" s="226"/>
    </row>
    <row r="7" spans="1:12" ht="15">
      <c r="A7" s="275"/>
      <c r="B7" s="278"/>
      <c r="C7" s="214" t="s">
        <v>7</v>
      </c>
      <c r="D7" s="238">
        <v>24161</v>
      </c>
      <c r="E7" s="238">
        <v>77.8</v>
      </c>
      <c r="F7" s="238">
        <v>11.7</v>
      </c>
      <c r="G7" s="238">
        <v>45.9</v>
      </c>
      <c r="H7" s="238" t="s">
        <v>58</v>
      </c>
      <c r="I7" s="238">
        <v>22.5</v>
      </c>
      <c r="J7" s="238" t="s">
        <v>59</v>
      </c>
      <c r="K7" s="238">
        <v>22055</v>
      </c>
      <c r="L7" s="227"/>
    </row>
    <row r="8" spans="1:12" ht="15">
      <c r="A8" s="275"/>
      <c r="B8" s="278"/>
      <c r="C8" s="44" t="s">
        <v>125</v>
      </c>
      <c r="D8" s="238">
        <v>1240</v>
      </c>
      <c r="E8" s="238">
        <v>67</v>
      </c>
      <c r="F8" s="238">
        <v>9.5</v>
      </c>
      <c r="G8" s="238">
        <v>49.6</v>
      </c>
      <c r="H8" s="238" t="s">
        <v>43</v>
      </c>
      <c r="I8" s="238">
        <v>18.100000000000001</v>
      </c>
      <c r="J8" s="238" t="s">
        <v>129</v>
      </c>
      <c r="K8" s="238">
        <v>1156</v>
      </c>
      <c r="L8" s="227"/>
    </row>
    <row r="9" spans="1:12" ht="15">
      <c r="A9" s="275"/>
      <c r="B9" s="278"/>
      <c r="C9" s="44" t="s">
        <v>121</v>
      </c>
      <c r="D9" s="238">
        <v>8354</v>
      </c>
      <c r="E9" s="238">
        <v>73.7</v>
      </c>
      <c r="F9" s="238">
        <v>12.2</v>
      </c>
      <c r="G9" s="238">
        <v>49.8</v>
      </c>
      <c r="H9" s="238" t="s">
        <v>130</v>
      </c>
      <c r="I9" s="238">
        <v>23</v>
      </c>
      <c r="J9" s="238" t="s">
        <v>32</v>
      </c>
      <c r="K9" s="238">
        <v>7668</v>
      </c>
      <c r="L9" s="227"/>
    </row>
    <row r="10" spans="1:12" ht="15">
      <c r="A10" s="275"/>
      <c r="B10" s="278"/>
      <c r="C10" s="44" t="s">
        <v>122</v>
      </c>
      <c r="D10" s="238">
        <v>775</v>
      </c>
      <c r="E10" s="238">
        <v>53.4</v>
      </c>
      <c r="F10" s="238">
        <v>14.1</v>
      </c>
      <c r="G10" s="238">
        <v>56</v>
      </c>
      <c r="H10" s="238" t="s">
        <v>131</v>
      </c>
      <c r="I10" s="238">
        <v>16.899999999999999</v>
      </c>
      <c r="J10" s="238" t="s">
        <v>132</v>
      </c>
      <c r="K10" s="238">
        <v>728</v>
      </c>
      <c r="L10" s="227"/>
    </row>
    <row r="11" spans="1:12" ht="15">
      <c r="A11" s="275"/>
      <c r="B11" s="278"/>
      <c r="C11" s="44" t="s">
        <v>123</v>
      </c>
      <c r="D11" s="238">
        <v>2789</v>
      </c>
      <c r="E11" s="238">
        <v>59.6</v>
      </c>
      <c r="F11" s="238">
        <v>6.4</v>
      </c>
      <c r="G11" s="238">
        <v>56.1</v>
      </c>
      <c r="H11" s="238" t="s">
        <v>133</v>
      </c>
      <c r="I11" s="238">
        <v>14</v>
      </c>
      <c r="J11" s="238" t="s">
        <v>134</v>
      </c>
      <c r="K11" s="238">
        <v>2622</v>
      </c>
      <c r="L11" s="227"/>
    </row>
    <row r="12" spans="1:12" ht="15">
      <c r="A12" s="275"/>
      <c r="B12" s="278"/>
      <c r="C12" s="214" t="s">
        <v>8</v>
      </c>
      <c r="D12" s="238">
        <v>502</v>
      </c>
      <c r="E12" s="238">
        <v>64.3</v>
      </c>
      <c r="F12" s="238">
        <v>15.3</v>
      </c>
      <c r="G12" s="238">
        <v>45.8</v>
      </c>
      <c r="H12" s="238" t="s">
        <v>33</v>
      </c>
      <c r="I12" s="238">
        <v>5.4</v>
      </c>
      <c r="J12" s="238" t="s">
        <v>34</v>
      </c>
      <c r="K12" s="238">
        <v>457</v>
      </c>
      <c r="L12" s="227"/>
    </row>
    <row r="13" spans="1:12" ht="22.5">
      <c r="A13" s="275"/>
      <c r="B13" s="279"/>
      <c r="C13" s="10" t="s">
        <v>9</v>
      </c>
      <c r="D13" s="239">
        <v>24663</v>
      </c>
      <c r="E13" s="239">
        <v>77.5</v>
      </c>
      <c r="F13" s="239">
        <v>11.8</v>
      </c>
      <c r="G13" s="239">
        <v>45.9</v>
      </c>
      <c r="H13" s="239" t="s">
        <v>41</v>
      </c>
      <c r="I13" s="239">
        <v>22.2</v>
      </c>
      <c r="J13" s="239" t="s">
        <v>32</v>
      </c>
      <c r="K13" s="239">
        <v>22513</v>
      </c>
      <c r="L13" s="227"/>
    </row>
    <row r="14" spans="1:12" ht="15">
      <c r="A14" s="275"/>
      <c r="B14" s="280" t="s">
        <v>10</v>
      </c>
      <c r="C14" s="13" t="s">
        <v>11</v>
      </c>
      <c r="D14" s="240">
        <v>487</v>
      </c>
      <c r="E14" s="240">
        <v>94.5</v>
      </c>
      <c r="F14" s="240">
        <v>4.9000000000000004</v>
      </c>
      <c r="G14" s="240">
        <v>50.5</v>
      </c>
      <c r="H14" s="240" t="s">
        <v>35</v>
      </c>
      <c r="I14" s="240">
        <v>49.3</v>
      </c>
      <c r="J14" s="240" t="s">
        <v>36</v>
      </c>
      <c r="K14" s="240">
        <v>385</v>
      </c>
      <c r="L14" s="226"/>
    </row>
    <row r="15" spans="1:12" ht="15">
      <c r="A15" s="275"/>
      <c r="B15" s="278"/>
      <c r="C15" s="214" t="s">
        <v>6</v>
      </c>
      <c r="D15" s="238">
        <v>1165</v>
      </c>
      <c r="E15" s="238">
        <v>76.2</v>
      </c>
      <c r="F15" s="238">
        <v>5.4</v>
      </c>
      <c r="G15" s="238">
        <v>64.8</v>
      </c>
      <c r="H15" s="238" t="s">
        <v>46</v>
      </c>
      <c r="I15" s="238">
        <v>38.6</v>
      </c>
      <c r="J15" s="238" t="s">
        <v>60</v>
      </c>
      <c r="K15" s="238">
        <v>964</v>
      </c>
      <c r="L15" s="226"/>
    </row>
    <row r="16" spans="1:12" ht="33.75">
      <c r="A16" s="275"/>
      <c r="B16" s="278"/>
      <c r="C16" s="214" t="s">
        <v>12</v>
      </c>
      <c r="D16" s="238">
        <v>1524</v>
      </c>
      <c r="E16" s="238">
        <v>82.5</v>
      </c>
      <c r="F16" s="238">
        <v>4.0999999999999996</v>
      </c>
      <c r="G16" s="238">
        <v>63.1</v>
      </c>
      <c r="H16" s="238" t="s">
        <v>37</v>
      </c>
      <c r="I16" s="238">
        <v>44.9</v>
      </c>
      <c r="J16" s="238" t="s">
        <v>61</v>
      </c>
      <c r="K16" s="238">
        <v>1242</v>
      </c>
      <c r="L16" s="225"/>
    </row>
    <row r="17" spans="1:12" ht="22.5">
      <c r="A17" s="275"/>
      <c r="B17" s="278"/>
      <c r="C17" s="214" t="s">
        <v>13</v>
      </c>
      <c r="D17" s="238">
        <v>128</v>
      </c>
      <c r="E17" s="238">
        <v>71.099999999999994</v>
      </c>
      <c r="F17" s="238">
        <v>18.8</v>
      </c>
      <c r="G17" s="238">
        <v>31.3</v>
      </c>
      <c r="H17" s="238" t="s">
        <v>38</v>
      </c>
      <c r="I17" s="238">
        <v>4.7</v>
      </c>
      <c r="J17" s="238" t="s">
        <v>39</v>
      </c>
      <c r="K17" s="238">
        <v>107</v>
      </c>
      <c r="L17" s="227"/>
    </row>
    <row r="18" spans="1:12" ht="22.5">
      <c r="A18" s="275"/>
      <c r="B18" s="279"/>
      <c r="C18" s="10" t="s">
        <v>9</v>
      </c>
      <c r="D18" s="241">
        <v>1652</v>
      </c>
      <c r="E18" s="241">
        <v>81.599999999999994</v>
      </c>
      <c r="F18" s="241">
        <v>5.3</v>
      </c>
      <c r="G18" s="241">
        <v>60.6</v>
      </c>
      <c r="H18" s="241" t="s">
        <v>40</v>
      </c>
      <c r="I18" s="241">
        <v>41.8</v>
      </c>
      <c r="J18" s="241" t="s">
        <v>62</v>
      </c>
      <c r="K18" s="241">
        <v>1349</v>
      </c>
      <c r="L18" s="225"/>
    </row>
    <row r="19" spans="1:12" ht="15">
      <c r="A19" s="275"/>
      <c r="B19" s="281" t="s">
        <v>14</v>
      </c>
      <c r="C19" s="282"/>
      <c r="D19" s="239">
        <v>26315</v>
      </c>
      <c r="E19" s="239">
        <v>77.8</v>
      </c>
      <c r="F19" s="239">
        <v>11.4</v>
      </c>
      <c r="G19" s="239">
        <v>46.8</v>
      </c>
      <c r="H19" s="239" t="s">
        <v>63</v>
      </c>
      <c r="I19" s="239">
        <v>23.4</v>
      </c>
      <c r="J19" s="239" t="s">
        <v>52</v>
      </c>
      <c r="K19" s="239">
        <v>23861</v>
      </c>
      <c r="L19" s="225"/>
    </row>
    <row r="20" spans="1:12" ht="30" customHeight="1">
      <c r="A20" s="276"/>
      <c r="B20" s="283" t="s">
        <v>15</v>
      </c>
      <c r="C20" s="284"/>
      <c r="D20" s="242">
        <v>26322</v>
      </c>
      <c r="E20" s="242">
        <v>77.8</v>
      </c>
      <c r="F20" s="242">
        <v>11.4</v>
      </c>
      <c r="G20" s="242">
        <v>46.8</v>
      </c>
      <c r="H20" s="242" t="s">
        <v>63</v>
      </c>
      <c r="I20" s="242">
        <v>23.4</v>
      </c>
      <c r="J20" s="242" t="s">
        <v>52</v>
      </c>
      <c r="K20" s="242">
        <v>23863</v>
      </c>
      <c r="L20" s="225"/>
    </row>
    <row r="21" spans="1:12" ht="19.5" customHeight="1">
      <c r="A21" s="291" t="s">
        <v>16</v>
      </c>
      <c r="B21" s="294" t="s">
        <v>17</v>
      </c>
      <c r="C21" s="283"/>
      <c r="D21" s="242">
        <v>220</v>
      </c>
      <c r="E21" s="242">
        <v>63.6</v>
      </c>
      <c r="F21" s="242">
        <v>0.9</v>
      </c>
      <c r="G21" s="242">
        <v>72.7</v>
      </c>
      <c r="H21" s="242" t="s">
        <v>64</v>
      </c>
      <c r="I21" s="242">
        <v>1.4</v>
      </c>
      <c r="J21" s="242" t="s">
        <v>42</v>
      </c>
      <c r="K21" s="242">
        <v>218</v>
      </c>
      <c r="L21" s="225"/>
    </row>
    <row r="22" spans="1:12" ht="15">
      <c r="A22" s="292"/>
      <c r="B22" s="295" t="s">
        <v>18</v>
      </c>
      <c r="C22" s="296"/>
      <c r="D22" s="238">
        <v>2528</v>
      </c>
      <c r="E22" s="238">
        <v>89.4</v>
      </c>
      <c r="F22" s="238">
        <v>8.6</v>
      </c>
      <c r="G22" s="238">
        <v>53.7</v>
      </c>
      <c r="H22" s="238" t="s">
        <v>65</v>
      </c>
      <c r="I22" s="238">
        <v>7</v>
      </c>
      <c r="J22" s="238" t="s">
        <v>66</v>
      </c>
      <c r="K22" s="238">
        <v>1818</v>
      </c>
      <c r="L22" s="225"/>
    </row>
    <row r="23" spans="1:12" ht="15">
      <c r="A23" s="292"/>
      <c r="B23" s="266" t="s">
        <v>7</v>
      </c>
      <c r="C23" s="267"/>
      <c r="D23" s="238">
        <v>866</v>
      </c>
      <c r="E23" s="238">
        <v>82.8</v>
      </c>
      <c r="F23" s="238">
        <v>11.5</v>
      </c>
      <c r="G23" s="238">
        <v>53.1</v>
      </c>
      <c r="H23" s="238" t="s">
        <v>67</v>
      </c>
      <c r="I23" s="238">
        <v>19.600000000000001</v>
      </c>
      <c r="J23" s="238" t="s">
        <v>55</v>
      </c>
      <c r="K23" s="238">
        <v>791</v>
      </c>
      <c r="L23" s="225"/>
    </row>
    <row r="24" spans="1:12" ht="22.5">
      <c r="A24" s="292"/>
      <c r="B24" s="214"/>
      <c r="C24" s="47" t="s">
        <v>136</v>
      </c>
      <c r="D24" s="238">
        <v>585</v>
      </c>
      <c r="E24" s="238">
        <v>79.099999999999994</v>
      </c>
      <c r="F24" s="238">
        <v>14.2</v>
      </c>
      <c r="G24" s="238">
        <v>50.1</v>
      </c>
      <c r="H24" s="238" t="s">
        <v>63</v>
      </c>
      <c r="I24" s="238">
        <v>15.4</v>
      </c>
      <c r="J24" s="238" t="s">
        <v>135</v>
      </c>
      <c r="K24" s="238">
        <v>546</v>
      </c>
      <c r="L24" s="225"/>
    </row>
    <row r="25" spans="1:12" ht="15">
      <c r="A25" s="292"/>
      <c r="B25" s="214" t="s">
        <v>8</v>
      </c>
      <c r="C25" s="215"/>
      <c r="D25" s="238">
        <v>1662</v>
      </c>
      <c r="E25" s="238">
        <v>92.9</v>
      </c>
      <c r="F25" s="238">
        <v>7</v>
      </c>
      <c r="G25" s="238">
        <v>54</v>
      </c>
      <c r="H25" s="238" t="s">
        <v>44</v>
      </c>
      <c r="I25" s="238">
        <v>0.4</v>
      </c>
      <c r="J25" s="238" t="s">
        <v>45</v>
      </c>
      <c r="K25" s="238">
        <v>1027</v>
      </c>
      <c r="L25" s="225"/>
    </row>
    <row r="26" spans="1:12" ht="15">
      <c r="A26" s="292"/>
      <c r="B26" s="45"/>
      <c r="C26" s="48" t="s">
        <v>124</v>
      </c>
      <c r="D26" s="239">
        <v>1606</v>
      </c>
      <c r="E26" s="239">
        <v>93.6</v>
      </c>
      <c r="F26" s="239">
        <v>6.5</v>
      </c>
      <c r="G26" s="239">
        <v>54.8</v>
      </c>
      <c r="H26" s="239" t="s">
        <v>137</v>
      </c>
      <c r="I26" s="239">
        <v>0.3</v>
      </c>
      <c r="J26" s="239" t="s">
        <v>138</v>
      </c>
      <c r="K26" s="239">
        <v>978</v>
      </c>
      <c r="L26" s="225"/>
    </row>
    <row r="27" spans="1:12" ht="30" customHeight="1">
      <c r="A27" s="292"/>
      <c r="B27" s="297" t="s">
        <v>19</v>
      </c>
      <c r="C27" s="295"/>
      <c r="D27" s="238">
        <v>4985</v>
      </c>
      <c r="E27" s="238">
        <v>78.400000000000006</v>
      </c>
      <c r="F27" s="238">
        <v>3.4</v>
      </c>
      <c r="G27" s="238">
        <v>63.2</v>
      </c>
      <c r="H27" s="238" t="s">
        <v>51</v>
      </c>
      <c r="I27" s="238">
        <v>21.2</v>
      </c>
      <c r="J27" s="238" t="s">
        <v>68</v>
      </c>
      <c r="K27" s="238">
        <v>4564</v>
      </c>
      <c r="L27" s="225"/>
    </row>
    <row r="28" spans="1:12" ht="22.5">
      <c r="A28" s="292"/>
      <c r="B28" s="216"/>
      <c r="C28" s="47" t="s">
        <v>126</v>
      </c>
      <c r="D28" s="238">
        <v>2294</v>
      </c>
      <c r="E28" s="238">
        <v>80.400000000000006</v>
      </c>
      <c r="F28" s="238">
        <v>3.2</v>
      </c>
      <c r="G28" s="238">
        <v>66.099999999999994</v>
      </c>
      <c r="H28" s="238" t="s">
        <v>139</v>
      </c>
      <c r="I28" s="238">
        <v>22.8</v>
      </c>
      <c r="J28" s="238" t="s">
        <v>140</v>
      </c>
      <c r="K28" s="238">
        <v>2095</v>
      </c>
      <c r="L28" s="225"/>
    </row>
    <row r="29" spans="1:12" ht="22.5">
      <c r="A29" s="292"/>
      <c r="B29" s="216"/>
      <c r="C29" s="47" t="s">
        <v>127</v>
      </c>
      <c r="D29" s="238">
        <v>1440</v>
      </c>
      <c r="E29" s="238">
        <v>73.5</v>
      </c>
      <c r="F29" s="238">
        <v>3.3</v>
      </c>
      <c r="G29" s="238">
        <v>61</v>
      </c>
      <c r="H29" s="238" t="s">
        <v>37</v>
      </c>
      <c r="I29" s="238">
        <v>18.5</v>
      </c>
      <c r="J29" s="238" t="s">
        <v>141</v>
      </c>
      <c r="K29" s="238">
        <v>1342</v>
      </c>
      <c r="L29" s="225"/>
    </row>
    <row r="30" spans="1:12" ht="15">
      <c r="A30" s="292"/>
      <c r="B30" s="216"/>
      <c r="C30" s="47" t="s">
        <v>128</v>
      </c>
      <c r="D30" s="238">
        <v>508</v>
      </c>
      <c r="E30" s="238">
        <v>89.6</v>
      </c>
      <c r="F30" s="238">
        <v>2</v>
      </c>
      <c r="G30" s="238">
        <v>61.8</v>
      </c>
      <c r="H30" s="238" t="s">
        <v>51</v>
      </c>
      <c r="I30" s="238">
        <v>32.9</v>
      </c>
      <c r="J30" s="238" t="s">
        <v>142</v>
      </c>
      <c r="K30" s="238">
        <v>440</v>
      </c>
      <c r="L30" s="225"/>
    </row>
    <row r="31" spans="1:12" ht="15">
      <c r="A31" s="292"/>
      <c r="B31" s="266" t="s">
        <v>7</v>
      </c>
      <c r="C31" s="267"/>
      <c r="D31" s="238">
        <v>4806</v>
      </c>
      <c r="E31" s="238">
        <v>77.900000000000006</v>
      </c>
      <c r="F31" s="238">
        <v>3</v>
      </c>
      <c r="G31" s="238">
        <v>64.2</v>
      </c>
      <c r="H31" s="238" t="s">
        <v>69</v>
      </c>
      <c r="I31" s="238">
        <v>21.7</v>
      </c>
      <c r="J31" s="238" t="s">
        <v>70</v>
      </c>
      <c r="K31" s="238">
        <v>4398</v>
      </c>
      <c r="L31" s="225"/>
    </row>
    <row r="32" spans="1:12" ht="15">
      <c r="A32" s="292"/>
      <c r="B32" s="298" t="s">
        <v>8</v>
      </c>
      <c r="C32" s="299"/>
      <c r="D32" s="238">
        <v>179</v>
      </c>
      <c r="E32" s="238">
        <v>92.2</v>
      </c>
      <c r="F32" s="238">
        <v>14</v>
      </c>
      <c r="G32" s="238">
        <v>35.799999999999997</v>
      </c>
      <c r="H32" s="238" t="s">
        <v>71</v>
      </c>
      <c r="I32" s="238">
        <v>8.4</v>
      </c>
      <c r="J32" s="238" t="s">
        <v>55</v>
      </c>
      <c r="K32" s="238">
        <v>166</v>
      </c>
      <c r="L32" s="225"/>
    </row>
    <row r="33" spans="1:12" ht="23.25" customHeight="1">
      <c r="A33" s="292"/>
      <c r="B33" s="300" t="s">
        <v>20</v>
      </c>
      <c r="C33" s="301"/>
      <c r="D33" s="240">
        <v>453</v>
      </c>
      <c r="E33" s="240">
        <v>56.5</v>
      </c>
      <c r="F33" s="240">
        <v>4.9000000000000004</v>
      </c>
      <c r="G33" s="240">
        <v>64</v>
      </c>
      <c r="H33" s="240" t="s">
        <v>48</v>
      </c>
      <c r="I33" s="240">
        <v>21.2</v>
      </c>
      <c r="J33" s="240" t="s">
        <v>72</v>
      </c>
      <c r="K33" s="240">
        <v>412</v>
      </c>
      <c r="L33" s="225"/>
    </row>
    <row r="34" spans="1:12" ht="15">
      <c r="A34" s="292"/>
      <c r="B34" s="266" t="s">
        <v>7</v>
      </c>
      <c r="C34" s="267"/>
      <c r="D34" s="238">
        <v>432</v>
      </c>
      <c r="E34" s="238">
        <v>56.9</v>
      </c>
      <c r="F34" s="238">
        <v>4.4000000000000004</v>
      </c>
      <c r="G34" s="238">
        <v>65</v>
      </c>
      <c r="H34" s="238" t="s">
        <v>73</v>
      </c>
      <c r="I34" s="238">
        <v>22</v>
      </c>
      <c r="J34" s="238" t="s">
        <v>74</v>
      </c>
      <c r="K34" s="238">
        <v>393</v>
      </c>
      <c r="L34" s="225"/>
    </row>
    <row r="35" spans="1:12" ht="15">
      <c r="A35" s="292"/>
      <c r="B35" s="266" t="s">
        <v>8</v>
      </c>
      <c r="C35" s="267"/>
      <c r="D35" s="238">
        <v>21</v>
      </c>
      <c r="E35" s="238">
        <v>47.6</v>
      </c>
      <c r="F35" s="238">
        <v>14.3</v>
      </c>
      <c r="G35" s="238">
        <v>42.9</v>
      </c>
      <c r="H35" s="238" t="s">
        <v>53</v>
      </c>
      <c r="I35" s="238">
        <v>4.8</v>
      </c>
      <c r="J35" s="238" t="s">
        <v>54</v>
      </c>
      <c r="K35" s="238">
        <v>19</v>
      </c>
      <c r="L35" s="225"/>
    </row>
    <row r="36" spans="1:12" ht="15">
      <c r="A36" s="292"/>
      <c r="B36" s="286" t="s">
        <v>21</v>
      </c>
      <c r="C36" s="287"/>
      <c r="D36" s="242">
        <v>8186</v>
      </c>
      <c r="E36" s="242">
        <v>80.2</v>
      </c>
      <c r="F36" s="242">
        <v>5</v>
      </c>
      <c r="G36" s="242">
        <v>60.5</v>
      </c>
      <c r="H36" s="242" t="s">
        <v>75</v>
      </c>
      <c r="I36" s="242">
        <v>16.3</v>
      </c>
      <c r="J36" s="242" t="s">
        <v>76</v>
      </c>
      <c r="K36" s="242">
        <v>7012</v>
      </c>
      <c r="L36" s="228"/>
    </row>
    <row r="37" spans="1:12" ht="24.75" customHeight="1">
      <c r="A37" s="293"/>
      <c r="B37" s="282" t="s">
        <v>22</v>
      </c>
      <c r="C37" s="288"/>
      <c r="D37" s="237">
        <v>8187</v>
      </c>
      <c r="E37" s="237">
        <v>80.2</v>
      </c>
      <c r="F37" s="237">
        <v>5</v>
      </c>
      <c r="G37" s="237">
        <v>60.5</v>
      </c>
      <c r="H37" s="237" t="s">
        <v>75</v>
      </c>
      <c r="I37" s="237">
        <v>16.3</v>
      </c>
      <c r="J37" s="237" t="s">
        <v>76</v>
      </c>
      <c r="K37" s="237">
        <v>7013</v>
      </c>
      <c r="L37" s="225"/>
    </row>
    <row r="38" spans="1:12" ht="15">
      <c r="A38" s="28" t="s">
        <v>23</v>
      </c>
      <c r="B38" s="223"/>
      <c r="C38" s="223"/>
      <c r="D38" s="237">
        <v>34509</v>
      </c>
      <c r="E38" s="237">
        <v>78.400000000000006</v>
      </c>
      <c r="F38" s="237">
        <v>9.9</v>
      </c>
      <c r="G38" s="237">
        <v>50.1</v>
      </c>
      <c r="H38" s="237" t="s">
        <v>77</v>
      </c>
      <c r="I38" s="237">
        <v>21.7</v>
      </c>
      <c r="J38" s="237" t="s">
        <v>78</v>
      </c>
      <c r="K38" s="237">
        <v>30876</v>
      </c>
      <c r="L38" s="228"/>
    </row>
    <row r="39" spans="1:12" ht="15">
      <c r="A39" s="29"/>
      <c r="B39" s="289" t="s">
        <v>7</v>
      </c>
      <c r="C39" s="289"/>
      <c r="D39" s="238">
        <v>32009</v>
      </c>
      <c r="E39" s="238">
        <v>77.8</v>
      </c>
      <c r="F39" s="238">
        <v>9.9</v>
      </c>
      <c r="G39" s="238">
        <v>50.1</v>
      </c>
      <c r="H39" s="238" t="s">
        <v>77</v>
      </c>
      <c r="I39" s="238">
        <v>23.2</v>
      </c>
      <c r="J39" s="238" t="s">
        <v>50</v>
      </c>
      <c r="K39" s="238">
        <v>29098</v>
      </c>
      <c r="L39" s="225"/>
    </row>
    <row r="40" spans="1:12" ht="15">
      <c r="A40" s="224"/>
      <c r="B40" s="290" t="s">
        <v>8</v>
      </c>
      <c r="C40" s="290"/>
      <c r="D40" s="239">
        <v>2500</v>
      </c>
      <c r="E40" s="239">
        <v>85.6</v>
      </c>
      <c r="F40" s="239">
        <v>10.199999999999999</v>
      </c>
      <c r="G40" s="239">
        <v>49.6</v>
      </c>
      <c r="H40" s="239" t="s">
        <v>56</v>
      </c>
      <c r="I40" s="239">
        <v>2.2000000000000002</v>
      </c>
      <c r="J40" s="239" t="s">
        <v>57</v>
      </c>
      <c r="K40" s="239">
        <v>1777</v>
      </c>
      <c r="L40" s="225"/>
    </row>
    <row r="41" spans="1:12" ht="12.75" customHeight="1">
      <c r="A41" s="305" t="s">
        <v>24</v>
      </c>
      <c r="B41" s="305"/>
      <c r="C41" s="305"/>
      <c r="D41" s="305"/>
      <c r="E41" s="305"/>
      <c r="F41" s="305"/>
      <c r="G41" s="305"/>
      <c r="H41" s="305"/>
      <c r="I41" s="305"/>
      <c r="J41" s="305"/>
      <c r="K41" s="305"/>
      <c r="L41" s="219"/>
    </row>
    <row r="42" spans="1:12" ht="12.75" customHeight="1">
      <c r="A42" s="304" t="s">
        <v>105</v>
      </c>
      <c r="B42" s="304"/>
      <c r="C42" s="304"/>
      <c r="D42" s="304"/>
      <c r="E42" s="304"/>
      <c r="F42" s="304"/>
      <c r="G42" s="304"/>
      <c r="H42" s="304"/>
      <c r="I42" s="304"/>
      <c r="J42" s="304"/>
      <c r="K42" s="304"/>
      <c r="L42" s="218"/>
    </row>
    <row r="43" spans="1:12" ht="12.75" customHeight="1">
      <c r="A43" s="304" t="s">
        <v>106</v>
      </c>
      <c r="B43" s="304"/>
      <c r="C43" s="304"/>
      <c r="D43" s="304"/>
      <c r="E43" s="304"/>
      <c r="F43" s="304"/>
      <c r="G43" s="304"/>
      <c r="H43" s="304"/>
      <c r="I43" s="304"/>
      <c r="J43" s="304"/>
      <c r="K43" s="304"/>
      <c r="L43" s="218"/>
    </row>
    <row r="44" spans="1:12" ht="41.25" customHeight="1">
      <c r="A44" s="304" t="s">
        <v>276</v>
      </c>
      <c r="B44" s="304"/>
      <c r="C44" s="304"/>
      <c r="D44" s="304"/>
      <c r="E44" s="304"/>
      <c r="F44" s="304"/>
      <c r="G44" s="304"/>
      <c r="H44" s="304"/>
      <c r="I44" s="304"/>
      <c r="J44" s="304"/>
      <c r="K44" s="304"/>
      <c r="L44" s="218"/>
    </row>
    <row r="45" spans="1:12">
      <c r="A45" s="34" t="s">
        <v>109</v>
      </c>
      <c r="B45" s="35"/>
      <c r="C45" s="35"/>
      <c r="D45" s="35"/>
      <c r="E45" s="35"/>
      <c r="F45" s="35"/>
      <c r="G45" s="35"/>
      <c r="H45" s="35"/>
      <c r="I45" s="35"/>
      <c r="J45" s="35"/>
      <c r="K45" s="35"/>
      <c r="L45" s="36"/>
    </row>
    <row r="46" spans="1:12">
      <c r="A46" s="34" t="s">
        <v>25</v>
      </c>
      <c r="B46" s="35"/>
      <c r="C46" s="35"/>
      <c r="D46" s="35"/>
      <c r="E46" s="35"/>
      <c r="F46" s="35"/>
      <c r="G46" s="35"/>
      <c r="H46" s="35"/>
      <c r="I46" s="35"/>
      <c r="J46" s="35"/>
      <c r="K46" s="35"/>
      <c r="L46" s="36"/>
    </row>
  </sheetData>
  <mergeCells count="32">
    <mergeCell ref="I3:I4"/>
    <mergeCell ref="J3:J4"/>
    <mergeCell ref="K3:K4"/>
    <mergeCell ref="A5:A20"/>
    <mergeCell ref="B5:B13"/>
    <mergeCell ref="B14:B18"/>
    <mergeCell ref="B19:C19"/>
    <mergeCell ref="B20:C20"/>
    <mergeCell ref="A3:C4"/>
    <mergeCell ref="D3:D4"/>
    <mergeCell ref="E3:E4"/>
    <mergeCell ref="F3:F4"/>
    <mergeCell ref="G3:G4"/>
    <mergeCell ref="H3:H4"/>
    <mergeCell ref="A21:A37"/>
    <mergeCell ref="B21:C21"/>
    <mergeCell ref="B22:C22"/>
    <mergeCell ref="B23:C23"/>
    <mergeCell ref="B27:C27"/>
    <mergeCell ref="B31:C31"/>
    <mergeCell ref="B32:C32"/>
    <mergeCell ref="B33:C33"/>
    <mergeCell ref="B34:C34"/>
    <mergeCell ref="B35:C35"/>
    <mergeCell ref="B36:C36"/>
    <mergeCell ref="B37:C37"/>
    <mergeCell ref="A43:K43"/>
    <mergeCell ref="A44:K44"/>
    <mergeCell ref="B39:C39"/>
    <mergeCell ref="B40:C40"/>
    <mergeCell ref="A41:K41"/>
    <mergeCell ref="A42:K42"/>
  </mergeCells>
  <pageMargins left="0.25" right="0.25"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sqref="A1:E1"/>
    </sheetView>
  </sheetViews>
  <sheetFormatPr baseColWidth="10" defaultRowHeight="12" customHeight="1"/>
  <cols>
    <col min="1" max="1" width="51.7109375" style="2" bestFit="1" customWidth="1"/>
    <col min="2" max="2" width="8" style="2" bestFit="1" customWidth="1"/>
    <col min="3" max="3" width="6.5703125" style="2" bestFit="1" customWidth="1"/>
    <col min="4" max="4" width="8" style="2" bestFit="1" customWidth="1"/>
    <col min="5" max="5" width="4.5703125" style="2" bestFit="1" customWidth="1"/>
    <col min="6" max="6" width="8" style="2" bestFit="1" customWidth="1"/>
    <col min="7" max="7" width="4.5703125" style="2" bestFit="1" customWidth="1"/>
    <col min="8" max="8" width="8" style="2" bestFit="1" customWidth="1"/>
    <col min="9" max="9" width="4.5703125" style="2" bestFit="1" customWidth="1"/>
    <col min="10" max="16384" width="11.42578125" style="2"/>
  </cols>
  <sheetData>
    <row r="1" spans="1:11" ht="12.75">
      <c r="A1" s="189" t="s">
        <v>147</v>
      </c>
      <c r="B1" s="259"/>
      <c r="C1" s="259"/>
      <c r="D1" s="259"/>
      <c r="E1" s="259"/>
    </row>
    <row r="2" spans="1:11" ht="12" customHeight="1" thickBot="1"/>
    <row r="3" spans="1:11" ht="27" customHeight="1" thickBot="1">
      <c r="A3" s="163"/>
      <c r="B3" s="312" t="s">
        <v>82</v>
      </c>
      <c r="C3" s="313"/>
      <c r="D3" s="313"/>
      <c r="E3" s="313"/>
      <c r="F3" s="314" t="s">
        <v>83</v>
      </c>
      <c r="G3" s="315"/>
      <c r="H3" s="315"/>
      <c r="I3" s="316"/>
    </row>
    <row r="4" spans="1:11" ht="12" customHeight="1">
      <c r="A4" s="317" t="s">
        <v>84</v>
      </c>
      <c r="B4" s="320">
        <v>2011</v>
      </c>
      <c r="C4" s="321"/>
      <c r="D4" s="322">
        <v>2012</v>
      </c>
      <c r="E4" s="323"/>
      <c r="F4" s="320">
        <v>2021</v>
      </c>
      <c r="G4" s="321"/>
      <c r="H4" s="322">
        <v>2022</v>
      </c>
      <c r="I4" s="323"/>
    </row>
    <row r="5" spans="1:11" ht="12" customHeight="1">
      <c r="A5" s="318"/>
      <c r="B5" s="164" t="s">
        <v>79</v>
      </c>
      <c r="C5" s="165" t="s">
        <v>2</v>
      </c>
      <c r="D5" s="165" t="s">
        <v>79</v>
      </c>
      <c r="E5" s="166" t="s">
        <v>2</v>
      </c>
      <c r="F5" s="164" t="s">
        <v>79</v>
      </c>
      <c r="G5" s="165" t="s">
        <v>2</v>
      </c>
      <c r="H5" s="165" t="s">
        <v>79</v>
      </c>
      <c r="I5" s="166" t="s">
        <v>2</v>
      </c>
    </row>
    <row r="6" spans="1:11" ht="12" customHeight="1">
      <c r="A6" s="255" t="s">
        <v>282</v>
      </c>
      <c r="B6" s="168">
        <v>48</v>
      </c>
      <c r="C6" s="170">
        <f>B6/B$13*100</f>
        <v>18.320610687022899</v>
      </c>
      <c r="D6" s="170">
        <v>10</v>
      </c>
      <c r="E6" s="194">
        <f>D6/D$13*100</f>
        <v>3.8167938931297711</v>
      </c>
      <c r="F6" s="168">
        <v>48</v>
      </c>
      <c r="G6" s="170">
        <v>18.250950570342205</v>
      </c>
      <c r="H6" s="170">
        <v>10</v>
      </c>
      <c r="I6" s="194">
        <v>3.8022813688212929</v>
      </c>
    </row>
    <row r="7" spans="1:11" ht="12" customHeight="1">
      <c r="A7" s="255" t="s">
        <v>281</v>
      </c>
      <c r="B7" s="168">
        <v>55</v>
      </c>
      <c r="C7" s="170">
        <f t="shared" ref="C7:E13" si="0">B7/B$13*100</f>
        <v>20.992366412213741</v>
      </c>
      <c r="D7" s="170">
        <v>56</v>
      </c>
      <c r="E7" s="194">
        <f t="shared" si="0"/>
        <v>21.374045801526716</v>
      </c>
      <c r="F7" s="168">
        <v>41</v>
      </c>
      <c r="G7" s="170">
        <v>15.589353612167301</v>
      </c>
      <c r="H7" s="170">
        <v>47</v>
      </c>
      <c r="I7" s="194">
        <v>17.870722433460077</v>
      </c>
    </row>
    <row r="8" spans="1:11" ht="12" customHeight="1">
      <c r="A8" s="255" t="s">
        <v>280</v>
      </c>
      <c r="B8" s="168">
        <v>53</v>
      </c>
      <c r="C8" s="170">
        <f t="shared" si="0"/>
        <v>20.229007633587788</v>
      </c>
      <c r="D8" s="170">
        <v>57</v>
      </c>
      <c r="E8" s="194">
        <f t="shared" si="0"/>
        <v>21.755725190839694</v>
      </c>
      <c r="F8" s="168">
        <v>59</v>
      </c>
      <c r="G8" s="170">
        <v>22.433460076045627</v>
      </c>
      <c r="H8" s="170">
        <v>68</v>
      </c>
      <c r="I8" s="194">
        <v>25.85551330798479</v>
      </c>
    </row>
    <row r="9" spans="1:11" ht="12" customHeight="1">
      <c r="A9" s="255" t="s">
        <v>80</v>
      </c>
      <c r="B9" s="168">
        <v>76</v>
      </c>
      <c r="C9" s="170">
        <f t="shared" si="0"/>
        <v>29.007633587786259</v>
      </c>
      <c r="D9" s="170">
        <v>96</v>
      </c>
      <c r="E9" s="194">
        <f t="shared" si="0"/>
        <v>36.641221374045799</v>
      </c>
      <c r="F9" s="168">
        <v>95</v>
      </c>
      <c r="G9" s="170">
        <v>36.121673003802279</v>
      </c>
      <c r="H9" s="170">
        <v>105</v>
      </c>
      <c r="I9" s="194">
        <v>39.923954372623577</v>
      </c>
    </row>
    <row r="10" spans="1:11" ht="12" customHeight="1">
      <c r="A10" s="255" t="s">
        <v>81</v>
      </c>
      <c r="B10" s="168">
        <v>3</v>
      </c>
      <c r="C10" s="170">
        <f t="shared" si="0"/>
        <v>1.1450381679389312</v>
      </c>
      <c r="D10" s="170">
        <v>5</v>
      </c>
      <c r="E10" s="194">
        <f t="shared" si="0"/>
        <v>1.9083969465648856</v>
      </c>
      <c r="F10" s="168">
        <v>1</v>
      </c>
      <c r="G10" s="170">
        <v>0.38022813688212925</v>
      </c>
      <c r="H10" s="170">
        <v>2</v>
      </c>
      <c r="I10" s="194">
        <v>0.76045627376425851</v>
      </c>
    </row>
    <row r="11" spans="1:11" ht="12" customHeight="1">
      <c r="A11" s="167" t="s">
        <v>277</v>
      </c>
      <c r="B11" s="243">
        <v>235</v>
      </c>
      <c r="C11" s="244">
        <f t="shared" si="0"/>
        <v>89.694656488549612</v>
      </c>
      <c r="D11" s="244">
        <v>224</v>
      </c>
      <c r="E11" s="245">
        <f t="shared" si="0"/>
        <v>85.496183206106863</v>
      </c>
      <c r="F11" s="243">
        <v>244</v>
      </c>
      <c r="G11" s="244">
        <v>92.775665399239543</v>
      </c>
      <c r="H11" s="244">
        <v>232</v>
      </c>
      <c r="I11" s="245">
        <v>88.212927756653997</v>
      </c>
    </row>
    <row r="12" spans="1:11" ht="12" customHeight="1" thickBot="1">
      <c r="A12" s="253" t="s">
        <v>278</v>
      </c>
      <c r="B12" s="246">
        <f>B13-B11</f>
        <v>27</v>
      </c>
      <c r="C12" s="247">
        <f t="shared" ref="C12:E12" si="1">C13-C11</f>
        <v>10.305343511450388</v>
      </c>
      <c r="D12" s="247">
        <f t="shared" si="1"/>
        <v>38</v>
      </c>
      <c r="E12" s="248">
        <f t="shared" si="1"/>
        <v>14.503816793893137</v>
      </c>
      <c r="F12" s="246">
        <v>19</v>
      </c>
      <c r="G12" s="247">
        <v>7.2243346007604572</v>
      </c>
      <c r="H12" s="247">
        <v>31</v>
      </c>
      <c r="I12" s="248">
        <v>11.787072243346003</v>
      </c>
    </row>
    <row r="13" spans="1:11" ht="12" customHeight="1" thickBot="1">
      <c r="A13" s="254" t="s">
        <v>279</v>
      </c>
      <c r="B13" s="249">
        <v>262</v>
      </c>
      <c r="C13" s="250">
        <f t="shared" si="0"/>
        <v>100</v>
      </c>
      <c r="D13" s="251">
        <v>262</v>
      </c>
      <c r="E13" s="252">
        <f t="shared" si="0"/>
        <v>100</v>
      </c>
      <c r="F13" s="249">
        <v>263</v>
      </c>
      <c r="G13" s="250">
        <v>100</v>
      </c>
      <c r="H13" s="251">
        <v>263</v>
      </c>
      <c r="I13" s="252">
        <v>100</v>
      </c>
    </row>
    <row r="15" spans="1:11" ht="12" customHeight="1">
      <c r="A15" s="324" t="s">
        <v>24</v>
      </c>
      <c r="B15" s="324"/>
      <c r="C15" s="324"/>
      <c r="D15" s="324"/>
      <c r="E15" s="324"/>
      <c r="F15" s="324"/>
      <c r="G15" s="324"/>
      <c r="H15" s="324"/>
      <c r="I15" s="324"/>
      <c r="J15" s="324"/>
      <c r="K15" s="324"/>
    </row>
    <row r="16" spans="1:11" ht="24.75" customHeight="1">
      <c r="A16" s="319" t="s">
        <v>286</v>
      </c>
      <c r="B16" s="319"/>
      <c r="C16" s="319"/>
      <c r="D16" s="319"/>
      <c r="E16" s="319"/>
      <c r="F16" s="319"/>
      <c r="G16" s="319"/>
      <c r="H16" s="319"/>
      <c r="I16" s="319"/>
      <c r="J16" s="319"/>
      <c r="K16" s="319"/>
    </row>
    <row r="17" spans="1:11" ht="12" customHeight="1">
      <c r="A17" s="40" t="s">
        <v>109</v>
      </c>
      <c r="B17" s="41"/>
      <c r="C17" s="41"/>
      <c r="D17" s="41"/>
      <c r="E17" s="41"/>
      <c r="F17" s="41"/>
      <c r="G17" s="41"/>
      <c r="H17" s="41"/>
      <c r="I17" s="41"/>
      <c r="J17" s="41"/>
      <c r="K17" s="41"/>
    </row>
    <row r="18" spans="1:11" ht="12" customHeight="1">
      <c r="A18" s="40" t="s">
        <v>25</v>
      </c>
      <c r="B18" s="41"/>
      <c r="C18" s="41"/>
      <c r="D18" s="41"/>
      <c r="E18" s="41"/>
      <c r="F18" s="41"/>
      <c r="G18" s="41"/>
      <c r="H18" s="41"/>
      <c r="I18" s="41"/>
      <c r="J18" s="41"/>
      <c r="K18" s="41"/>
    </row>
  </sheetData>
  <mergeCells count="9">
    <mergeCell ref="B3:E3"/>
    <mergeCell ref="F3:I3"/>
    <mergeCell ref="A4:A5"/>
    <mergeCell ref="A16:K16"/>
    <mergeCell ref="B4:C4"/>
    <mergeCell ref="D4:E4"/>
    <mergeCell ref="A15:K15"/>
    <mergeCell ref="F4:G4"/>
    <mergeCell ref="H4:I4"/>
  </mergeCells>
  <pageMargins left="0.25" right="0.25"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Normal="100" workbookViewId="0">
      <selection sqref="A1:G1"/>
    </sheetView>
  </sheetViews>
  <sheetFormatPr baseColWidth="10" defaultRowHeight="12" customHeight="1"/>
  <cols>
    <col min="1" max="1" width="43.5703125" style="53" customWidth="1"/>
    <col min="2" max="2" width="8" style="53" customWidth="1"/>
    <col min="3" max="3" width="14.7109375" style="53" bestFit="1" customWidth="1"/>
    <col min="4" max="4" width="8" style="53" customWidth="1"/>
    <col min="5" max="5" width="14.7109375" style="53" bestFit="1" customWidth="1"/>
    <col min="6" max="6" width="8" style="53" customWidth="1"/>
    <col min="7" max="7" width="14.7109375" style="53" bestFit="1" customWidth="1"/>
    <col min="8" max="16384" width="11.42578125" style="2"/>
  </cols>
  <sheetData>
    <row r="1" spans="1:8" ht="15.95" customHeight="1">
      <c r="A1" s="325" t="s">
        <v>148</v>
      </c>
      <c r="B1" s="325"/>
      <c r="C1" s="325"/>
      <c r="D1" s="325"/>
      <c r="E1" s="325"/>
      <c r="F1" s="325"/>
      <c r="G1" s="325"/>
    </row>
    <row r="3" spans="1:8" s="37" customFormat="1" ht="12" customHeight="1">
      <c r="A3" s="53"/>
      <c r="B3" s="53"/>
      <c r="C3" s="53"/>
      <c r="D3" s="53"/>
      <c r="E3" s="53"/>
      <c r="F3" s="53"/>
      <c r="G3" s="53"/>
    </row>
    <row r="5" spans="1:8" ht="12" customHeight="1">
      <c r="A5" s="330"/>
      <c r="B5" s="331">
        <v>2020</v>
      </c>
      <c r="C5" s="332"/>
      <c r="D5" s="331">
        <v>2021</v>
      </c>
      <c r="E5" s="332"/>
      <c r="F5" s="327">
        <v>2022</v>
      </c>
      <c r="G5" s="328"/>
      <c r="H5" s="329"/>
    </row>
    <row r="6" spans="1:8" ht="63" customHeight="1">
      <c r="A6" s="330"/>
      <c r="B6" s="229" t="s">
        <v>85</v>
      </c>
      <c r="C6" s="229" t="s">
        <v>86</v>
      </c>
      <c r="D6" s="229" t="s">
        <v>85</v>
      </c>
      <c r="E6" s="229" t="s">
        <v>86</v>
      </c>
      <c r="F6" s="229" t="s">
        <v>85</v>
      </c>
      <c r="G6" s="229" t="s">
        <v>86</v>
      </c>
      <c r="H6" s="52" t="s">
        <v>149</v>
      </c>
    </row>
    <row r="7" spans="1:8" ht="12" customHeight="1">
      <c r="A7" s="230" t="s">
        <v>88</v>
      </c>
      <c r="B7" s="231">
        <v>1713</v>
      </c>
      <c r="C7" s="232">
        <v>5.5</v>
      </c>
      <c r="D7" s="231">
        <v>1767</v>
      </c>
      <c r="E7" s="232">
        <v>5.51</v>
      </c>
      <c r="F7" s="231">
        <v>1780</v>
      </c>
      <c r="G7" s="232">
        <v>5.16</v>
      </c>
      <c r="H7" s="38">
        <v>0.96</v>
      </c>
    </row>
    <row r="8" spans="1:8" ht="12" customHeight="1">
      <c r="A8" s="230" t="s">
        <v>87</v>
      </c>
      <c r="B8" s="231">
        <v>23628</v>
      </c>
      <c r="C8" s="232">
        <v>75.91</v>
      </c>
      <c r="D8" s="231">
        <v>23876</v>
      </c>
      <c r="E8" s="232">
        <v>74.38</v>
      </c>
      <c r="F8" s="231">
        <v>25238</v>
      </c>
      <c r="G8" s="232">
        <v>73.13</v>
      </c>
      <c r="H8" s="38">
        <v>2.74</v>
      </c>
    </row>
    <row r="9" spans="1:8" ht="12" customHeight="1">
      <c r="A9" s="233" t="s">
        <v>273</v>
      </c>
      <c r="B9" s="234">
        <v>25341</v>
      </c>
      <c r="C9" s="235">
        <v>81.41</v>
      </c>
      <c r="D9" s="234">
        <v>25643</v>
      </c>
      <c r="E9" s="235">
        <v>79.89</v>
      </c>
      <c r="F9" s="234">
        <v>27018</v>
      </c>
      <c r="G9" s="235">
        <v>78.290000000000006</v>
      </c>
      <c r="H9" s="39">
        <v>2.44</v>
      </c>
    </row>
    <row r="10" spans="1:8" ht="12" customHeight="1">
      <c r="A10" s="230" t="s">
        <v>89</v>
      </c>
      <c r="B10" s="231">
        <v>648</v>
      </c>
      <c r="C10" s="232">
        <v>2.08</v>
      </c>
      <c r="D10" s="231">
        <v>1050</v>
      </c>
      <c r="E10" s="232">
        <v>3.27</v>
      </c>
      <c r="F10" s="231">
        <v>1800</v>
      </c>
      <c r="G10" s="232">
        <v>5.22</v>
      </c>
      <c r="H10" s="38">
        <v>22.59</v>
      </c>
    </row>
    <row r="11" spans="1:8" ht="12" customHeight="1">
      <c r="A11" s="230" t="s">
        <v>90</v>
      </c>
      <c r="B11" s="231">
        <v>3558</v>
      </c>
      <c r="C11" s="232">
        <v>11.43</v>
      </c>
      <c r="D11" s="231">
        <v>3859</v>
      </c>
      <c r="E11" s="232">
        <v>12.02</v>
      </c>
      <c r="F11" s="231">
        <v>4162</v>
      </c>
      <c r="G11" s="232">
        <v>12.06</v>
      </c>
      <c r="H11" s="38">
        <v>87.38</v>
      </c>
    </row>
    <row r="12" spans="1:8" ht="12" customHeight="1">
      <c r="A12" s="230" t="s">
        <v>91</v>
      </c>
      <c r="B12" s="231">
        <v>1581</v>
      </c>
      <c r="C12" s="232">
        <v>5.08</v>
      </c>
      <c r="D12" s="231">
        <v>1546</v>
      </c>
      <c r="E12" s="232">
        <v>4.82</v>
      </c>
      <c r="F12" s="231">
        <v>1529</v>
      </c>
      <c r="G12" s="232">
        <v>4.43</v>
      </c>
      <c r="H12" s="38">
        <v>2.02</v>
      </c>
    </row>
    <row r="13" spans="1:8" ht="12" customHeight="1">
      <c r="A13" s="233" t="s">
        <v>103</v>
      </c>
      <c r="B13" s="234">
        <v>5787</v>
      </c>
      <c r="C13" s="235">
        <v>18.59</v>
      </c>
      <c r="D13" s="234">
        <v>6455</v>
      </c>
      <c r="E13" s="235">
        <v>20.11</v>
      </c>
      <c r="F13" s="234">
        <v>7491</v>
      </c>
      <c r="G13" s="235">
        <v>21.71</v>
      </c>
      <c r="H13" s="39">
        <v>8.4700000000000006</v>
      </c>
    </row>
    <row r="14" spans="1:8" ht="12" customHeight="1">
      <c r="A14" s="233" t="s">
        <v>102</v>
      </c>
      <c r="B14" s="234">
        <v>31128</v>
      </c>
      <c r="C14" s="235">
        <v>100</v>
      </c>
      <c r="D14" s="234">
        <v>32098</v>
      </c>
      <c r="E14" s="235">
        <v>100</v>
      </c>
      <c r="F14" s="234">
        <v>34509</v>
      </c>
      <c r="G14" s="235">
        <v>100</v>
      </c>
      <c r="H14" s="39">
        <v>2.88</v>
      </c>
    </row>
    <row r="16" spans="1:8" ht="12" customHeight="1">
      <c r="A16" s="53" t="s">
        <v>24</v>
      </c>
    </row>
    <row r="17" spans="1:8" ht="26.25" customHeight="1">
      <c r="A17" s="326" t="s">
        <v>287</v>
      </c>
      <c r="B17" s="326"/>
      <c r="C17" s="326"/>
      <c r="D17" s="326"/>
      <c r="E17" s="326"/>
      <c r="F17" s="326"/>
      <c r="G17" s="326"/>
      <c r="H17" s="326"/>
    </row>
    <row r="18" spans="1:8" ht="12" customHeight="1">
      <c r="A18" s="53" t="s">
        <v>109</v>
      </c>
    </row>
    <row r="19" spans="1:8" ht="12" customHeight="1">
      <c r="A19" s="53" t="s">
        <v>25</v>
      </c>
    </row>
  </sheetData>
  <mergeCells count="6">
    <mergeCell ref="A1:G1"/>
    <mergeCell ref="A17:H17"/>
    <mergeCell ref="F5:H5"/>
    <mergeCell ref="A5:A6"/>
    <mergeCell ref="B5:C5"/>
    <mergeCell ref="D5:E5"/>
  </mergeCells>
  <pageMargins left="0.25" right="0.25" top="0.75" bottom="0.75"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Normal="100" workbookViewId="0">
      <selection sqref="A1:G1"/>
    </sheetView>
  </sheetViews>
  <sheetFormatPr baseColWidth="10" defaultRowHeight="12" customHeight="1"/>
  <cols>
    <col min="1" max="1" width="87.140625" style="2" bestFit="1" customWidth="1"/>
    <col min="2" max="2" width="8" style="2" bestFit="1" customWidth="1"/>
    <col min="3" max="3" width="8.42578125" style="2" bestFit="1" customWidth="1"/>
    <col min="4" max="4" width="8" style="2" bestFit="1" customWidth="1"/>
    <col min="5" max="5" width="8.42578125" style="2" bestFit="1" customWidth="1"/>
    <col min="6" max="6" width="8" style="2" bestFit="1" customWidth="1"/>
    <col min="7" max="7" width="8.42578125" style="2" bestFit="1" customWidth="1"/>
    <col min="8" max="8" width="12.85546875" style="2" bestFit="1" customWidth="1"/>
    <col min="9" max="16384" width="11.42578125" style="2"/>
  </cols>
  <sheetData>
    <row r="1" spans="1:8" ht="15.95" customHeight="1">
      <c r="A1" s="339" t="s">
        <v>151</v>
      </c>
      <c r="B1" s="340"/>
      <c r="C1" s="340"/>
      <c r="D1" s="340"/>
      <c r="E1" s="340"/>
      <c r="F1" s="340"/>
      <c r="G1" s="340"/>
      <c r="H1" s="173"/>
    </row>
    <row r="2" spans="1:8" ht="12" customHeight="1">
      <c r="A2" s="173"/>
      <c r="B2" s="173"/>
      <c r="C2" s="173"/>
      <c r="D2" s="173"/>
      <c r="E2" s="173"/>
      <c r="F2" s="173"/>
      <c r="G2" s="173"/>
      <c r="H2" s="173"/>
    </row>
    <row r="3" spans="1:8" ht="12" customHeight="1">
      <c r="A3" s="173"/>
      <c r="B3" s="173"/>
      <c r="C3" s="173"/>
      <c r="D3" s="173"/>
      <c r="E3" s="173"/>
      <c r="F3" s="173"/>
      <c r="G3" s="173"/>
      <c r="H3" s="173"/>
    </row>
    <row r="4" spans="1:8" ht="12" customHeight="1">
      <c r="A4" s="333"/>
      <c r="B4" s="334">
        <v>2020</v>
      </c>
      <c r="C4" s="335"/>
      <c r="D4" s="334">
        <v>2021</v>
      </c>
      <c r="E4" s="335"/>
      <c r="F4" s="336">
        <v>2022</v>
      </c>
      <c r="G4" s="337"/>
      <c r="H4" s="338"/>
    </row>
    <row r="5" spans="1:8" ht="66" customHeight="1">
      <c r="A5" s="333"/>
      <c r="B5" s="174" t="s">
        <v>85</v>
      </c>
      <c r="C5" s="175" t="s">
        <v>150</v>
      </c>
      <c r="D5" s="175" t="s">
        <v>85</v>
      </c>
      <c r="E5" s="175" t="s">
        <v>150</v>
      </c>
      <c r="F5" s="175" t="s">
        <v>85</v>
      </c>
      <c r="G5" s="175" t="s">
        <v>150</v>
      </c>
      <c r="H5" s="176" t="s">
        <v>149</v>
      </c>
    </row>
    <row r="6" spans="1:8" ht="12.75">
      <c r="A6" s="195" t="s">
        <v>152</v>
      </c>
      <c r="B6" s="177">
        <v>20107</v>
      </c>
      <c r="C6" s="197">
        <v>94.31</v>
      </c>
      <c r="D6" s="177">
        <v>20799</v>
      </c>
      <c r="E6" s="197">
        <v>94.33</v>
      </c>
      <c r="F6" s="177">
        <v>22910</v>
      </c>
      <c r="G6" s="197">
        <v>94.82</v>
      </c>
      <c r="H6" s="178">
        <v>3.28</v>
      </c>
    </row>
    <row r="7" spans="1:8" ht="12" customHeight="1">
      <c r="A7" s="196" t="s">
        <v>92</v>
      </c>
      <c r="B7" s="177">
        <v>526</v>
      </c>
      <c r="C7" s="197">
        <v>2.4700000000000002</v>
      </c>
      <c r="D7" s="177">
        <v>522</v>
      </c>
      <c r="E7" s="197">
        <v>2.37</v>
      </c>
      <c r="F7" s="177">
        <v>500</v>
      </c>
      <c r="G7" s="197">
        <v>2.0699999999999998</v>
      </c>
      <c r="H7" s="178">
        <v>47.98</v>
      </c>
    </row>
    <row r="8" spans="1:8" ht="12" customHeight="1">
      <c r="A8" s="196" t="s">
        <v>93</v>
      </c>
      <c r="B8" s="177">
        <v>519</v>
      </c>
      <c r="C8" s="197">
        <v>2.4300000000000002</v>
      </c>
      <c r="D8" s="177">
        <v>537</v>
      </c>
      <c r="E8" s="197">
        <v>2.44</v>
      </c>
      <c r="F8" s="177">
        <v>564</v>
      </c>
      <c r="G8" s="197">
        <v>2.33</v>
      </c>
      <c r="H8" s="178">
        <v>58.02</v>
      </c>
    </row>
    <row r="9" spans="1:8" ht="12" customHeight="1">
      <c r="A9" s="196" t="s">
        <v>94</v>
      </c>
      <c r="B9" s="177">
        <v>168</v>
      </c>
      <c r="C9" s="197">
        <v>0.79</v>
      </c>
      <c r="D9" s="177">
        <v>192</v>
      </c>
      <c r="E9" s="197">
        <v>0.87</v>
      </c>
      <c r="F9" s="177">
        <v>187</v>
      </c>
      <c r="G9" s="197">
        <v>0.77</v>
      </c>
      <c r="H9" s="178">
        <v>45.39</v>
      </c>
    </row>
    <row r="10" spans="1:8" ht="12" customHeight="1">
      <c r="A10" s="179" t="s">
        <v>107</v>
      </c>
      <c r="B10" s="177">
        <v>21320</v>
      </c>
      <c r="C10" s="197">
        <v>100</v>
      </c>
      <c r="D10" s="177">
        <v>22050</v>
      </c>
      <c r="E10" s="197">
        <v>100</v>
      </c>
      <c r="F10" s="177">
        <v>24161</v>
      </c>
      <c r="G10" s="197">
        <v>100</v>
      </c>
      <c r="H10" s="178">
        <v>3.44</v>
      </c>
    </row>
    <row r="11" spans="1:8" ht="12" customHeight="1">
      <c r="F11" s="198"/>
    </row>
    <row r="12" spans="1:8" ht="12" customHeight="1">
      <c r="A12" s="2" t="s">
        <v>24</v>
      </c>
    </row>
    <row r="13" spans="1:8" ht="12" customHeight="1">
      <c r="A13" s="53" t="s">
        <v>288</v>
      </c>
      <c r="E13" s="53"/>
    </row>
    <row r="14" spans="1:8" ht="12" customHeight="1">
      <c r="A14" s="2" t="s">
        <v>109</v>
      </c>
    </row>
    <row r="15" spans="1:8" ht="12" customHeight="1">
      <c r="A15" s="2" t="s">
        <v>25</v>
      </c>
    </row>
  </sheetData>
  <mergeCells count="5">
    <mergeCell ref="A4:A5"/>
    <mergeCell ref="B4:C4"/>
    <mergeCell ref="D4:E4"/>
    <mergeCell ref="F4:H4"/>
    <mergeCell ref="A1:G1"/>
  </mergeCells>
  <pageMargins left="0.25" right="0.25" top="0.75" bottom="0.75" header="0.3" footer="0.3"/>
  <pageSetup paperSize="9" scale="84"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workbookViewId="0"/>
  </sheetViews>
  <sheetFormatPr baseColWidth="10" defaultRowHeight="12" customHeight="1"/>
  <cols>
    <col min="1" max="1" width="42.7109375" style="43" bestFit="1" customWidth="1"/>
    <col min="2" max="2" width="14.7109375" style="43" bestFit="1" customWidth="1"/>
    <col min="3" max="16384" width="11.42578125" style="43"/>
  </cols>
  <sheetData>
    <row r="1" spans="1:2" ht="15.95" customHeight="1">
      <c r="A1" s="260" t="s">
        <v>289</v>
      </c>
      <c r="B1" s="256"/>
    </row>
    <row r="2" spans="1:2" ht="15.95" customHeight="1">
      <c r="A2" s="42"/>
    </row>
    <row r="18" spans="1:11" ht="14.1" customHeight="1">
      <c r="A18" s="341"/>
      <c r="B18" s="342"/>
    </row>
    <row r="20" spans="1:11" ht="12" customHeight="1">
      <c r="A20" s="324" t="s">
        <v>24</v>
      </c>
      <c r="B20" s="324"/>
      <c r="C20" s="324"/>
      <c r="D20" s="324"/>
      <c r="E20" s="324"/>
      <c r="F20" s="324"/>
      <c r="G20" s="324"/>
      <c r="H20" s="324"/>
      <c r="I20" s="324"/>
      <c r="J20" s="324"/>
      <c r="K20" s="324"/>
    </row>
    <row r="21" spans="1:11" ht="12" customHeight="1">
      <c r="A21" s="34" t="s">
        <v>109</v>
      </c>
      <c r="B21" s="35"/>
      <c r="C21" s="35"/>
      <c r="D21" s="35"/>
      <c r="E21" s="35"/>
      <c r="F21" s="35"/>
      <c r="G21" s="35"/>
      <c r="H21" s="35"/>
      <c r="I21" s="35"/>
      <c r="J21" s="35"/>
      <c r="K21" s="35"/>
    </row>
    <row r="22" spans="1:11" ht="12" customHeight="1">
      <c r="A22" s="34" t="s">
        <v>25</v>
      </c>
      <c r="B22" s="35"/>
      <c r="C22" s="35"/>
      <c r="D22" s="35"/>
      <c r="E22" s="35"/>
      <c r="F22" s="35"/>
      <c r="G22" s="35"/>
      <c r="H22" s="35"/>
      <c r="I22" s="35"/>
      <c r="J22" s="35"/>
      <c r="K22" s="35"/>
    </row>
    <row r="24" spans="1:11" ht="14.1" customHeight="1">
      <c r="A24" s="171" t="s">
        <v>146</v>
      </c>
      <c r="B24" s="180">
        <v>2022</v>
      </c>
    </row>
    <row r="25" spans="1:11" ht="14.1" customHeight="1">
      <c r="A25" s="172" t="s">
        <v>144</v>
      </c>
      <c r="B25" s="181">
        <v>395</v>
      </c>
    </row>
    <row r="26" spans="1:11" ht="14.1" customHeight="1">
      <c r="A26" s="172" t="s">
        <v>145</v>
      </c>
      <c r="B26" s="181">
        <v>222</v>
      </c>
    </row>
    <row r="27" spans="1:11" ht="14.1" customHeight="1">
      <c r="A27" s="172" t="s">
        <v>143</v>
      </c>
      <c r="B27" s="181">
        <v>617</v>
      </c>
      <c r="C27" s="49"/>
      <c r="D27" s="49"/>
      <c r="E27" s="49"/>
      <c r="F27" s="49"/>
      <c r="G27" s="49"/>
      <c r="H27" s="49"/>
      <c r="I27" s="49"/>
      <c r="J27" s="49"/>
      <c r="K27" s="49"/>
    </row>
  </sheetData>
  <mergeCells count="2">
    <mergeCell ref="A18:B18"/>
    <mergeCell ref="A20:K20"/>
  </mergeCells>
  <pageMargins left="0.05" right="0.05" top="0.5" bottom="0.5" header="0" footer="0"/>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workbookViewId="0"/>
  </sheetViews>
  <sheetFormatPr baseColWidth="10" defaultRowHeight="12" customHeight="1"/>
  <cols>
    <col min="1" max="1" width="10.5703125" style="163" customWidth="1"/>
    <col min="2" max="2" width="10.7109375" style="163" bestFit="1" customWidth="1"/>
    <col min="3" max="3" width="10.7109375" style="163" customWidth="1"/>
    <col min="4" max="5" width="7" style="163" customWidth="1"/>
    <col min="6" max="6" width="9.7109375" style="163" customWidth="1"/>
    <col min="7" max="7" width="14.28515625" style="163" customWidth="1"/>
    <col min="8" max="16384" width="11.42578125" style="163"/>
  </cols>
  <sheetData>
    <row r="1" spans="1:8" ht="12.75" customHeight="1">
      <c r="A1" s="189" t="s">
        <v>101</v>
      </c>
      <c r="B1" s="189"/>
      <c r="C1" s="189"/>
      <c r="D1" s="189"/>
      <c r="E1" s="189"/>
      <c r="F1" s="189"/>
      <c r="G1" s="189"/>
      <c r="H1" s="189"/>
    </row>
    <row r="3" spans="1:8" ht="51">
      <c r="A3" s="343" t="s">
        <v>120</v>
      </c>
      <c r="B3" s="344" t="s">
        <v>95</v>
      </c>
      <c r="C3" s="345"/>
      <c r="D3" s="182" t="s">
        <v>96</v>
      </c>
      <c r="E3" s="182" t="s">
        <v>97</v>
      </c>
      <c r="F3" s="182" t="s">
        <v>98</v>
      </c>
      <c r="G3" s="182" t="s">
        <v>99</v>
      </c>
    </row>
    <row r="4" spans="1:8" ht="14.1" customHeight="1">
      <c r="A4" s="343"/>
      <c r="B4" s="183" t="s">
        <v>79</v>
      </c>
      <c r="C4" s="183" t="s">
        <v>30</v>
      </c>
      <c r="D4" s="183" t="s">
        <v>2</v>
      </c>
      <c r="E4" s="183" t="s">
        <v>2</v>
      </c>
      <c r="F4" s="183" t="s">
        <v>2</v>
      </c>
      <c r="G4" s="183" t="s">
        <v>2</v>
      </c>
    </row>
    <row r="5" spans="1:8" ht="14.1" customHeight="1">
      <c r="A5" s="184" t="s">
        <v>110</v>
      </c>
      <c r="B5" s="258">
        <v>712</v>
      </c>
      <c r="C5" s="257">
        <v>54.57</v>
      </c>
      <c r="D5" s="258">
        <v>82.162921348314612</v>
      </c>
      <c r="E5" s="258">
        <v>17.837078651685392</v>
      </c>
      <c r="F5" s="258">
        <v>85.112359550561806</v>
      </c>
      <c r="G5" s="169" t="s">
        <v>100</v>
      </c>
    </row>
    <row r="6" spans="1:8" ht="14.1" customHeight="1">
      <c r="A6" s="184" t="s">
        <v>111</v>
      </c>
      <c r="B6" s="258">
        <v>838</v>
      </c>
      <c r="C6" s="257">
        <v>55.02</v>
      </c>
      <c r="D6" s="258">
        <v>80.429594272076372</v>
      </c>
      <c r="E6" s="258">
        <v>19.570405727923628</v>
      </c>
      <c r="F6" s="258">
        <v>82.338902147971353</v>
      </c>
      <c r="G6" s="169" t="s">
        <v>100</v>
      </c>
    </row>
    <row r="7" spans="1:8" ht="14.1" customHeight="1">
      <c r="A7" s="184" t="s">
        <v>112</v>
      </c>
      <c r="B7" s="258">
        <v>902</v>
      </c>
      <c r="C7" s="257">
        <v>54.79</v>
      </c>
      <c r="D7" s="258">
        <v>83.259423503325948</v>
      </c>
      <c r="E7" s="258">
        <v>16.740576496674059</v>
      </c>
      <c r="F7" s="258">
        <v>84.922394678492239</v>
      </c>
      <c r="G7" s="169" t="s">
        <v>100</v>
      </c>
    </row>
    <row r="8" spans="1:8" ht="14.1" customHeight="1">
      <c r="A8" s="184" t="s">
        <v>113</v>
      </c>
      <c r="B8" s="258">
        <v>892</v>
      </c>
      <c r="C8" s="257">
        <v>55.14</v>
      </c>
      <c r="D8" s="258">
        <v>78.811659192825118</v>
      </c>
      <c r="E8" s="258">
        <v>21.188340807174889</v>
      </c>
      <c r="F8" s="258">
        <v>85.762331838565018</v>
      </c>
      <c r="G8" s="169" t="s">
        <v>100</v>
      </c>
    </row>
    <row r="9" spans="1:8" ht="14.1" customHeight="1">
      <c r="A9" s="184" t="s">
        <v>114</v>
      </c>
      <c r="B9" s="258">
        <v>1326</v>
      </c>
      <c r="C9" s="257">
        <v>55.17</v>
      </c>
      <c r="D9" s="258">
        <v>86.953242835595773</v>
      </c>
      <c r="E9" s="258">
        <v>13.046757164404225</v>
      </c>
      <c r="F9" s="258">
        <v>89.668174962292611</v>
      </c>
      <c r="G9" s="169" t="s">
        <v>100</v>
      </c>
    </row>
    <row r="10" spans="1:8" ht="14.1" customHeight="1">
      <c r="A10" s="184" t="s">
        <v>115</v>
      </c>
      <c r="B10" s="258">
        <v>1322</v>
      </c>
      <c r="C10" s="257">
        <v>55.5</v>
      </c>
      <c r="D10" s="258">
        <v>88.199697428139174</v>
      </c>
      <c r="E10" s="258">
        <v>11.800302571860817</v>
      </c>
      <c r="F10" s="258">
        <v>90.771558245083213</v>
      </c>
      <c r="G10" s="169" t="s">
        <v>100</v>
      </c>
    </row>
    <row r="11" spans="1:8" ht="14.1" customHeight="1">
      <c r="A11" s="184" t="s">
        <v>116</v>
      </c>
      <c r="B11" s="258">
        <v>1398</v>
      </c>
      <c r="C11" s="257">
        <v>55.51</v>
      </c>
      <c r="D11" s="258">
        <v>89.413447782546498</v>
      </c>
      <c r="E11" s="258">
        <v>10.586552217453505</v>
      </c>
      <c r="F11" s="258">
        <v>92.846924177396289</v>
      </c>
      <c r="G11" s="169" t="s">
        <v>100</v>
      </c>
    </row>
    <row r="12" spans="1:8" ht="14.1" customHeight="1">
      <c r="A12" s="184" t="s">
        <v>117</v>
      </c>
      <c r="B12" s="258">
        <v>1381</v>
      </c>
      <c r="C12" s="257">
        <v>55.51</v>
      </c>
      <c r="D12" s="258">
        <v>88.341781317885591</v>
      </c>
      <c r="E12" s="258">
        <v>11.658218682114411</v>
      </c>
      <c r="F12" s="258">
        <v>91.31064446053584</v>
      </c>
      <c r="G12" s="169" t="s">
        <v>100</v>
      </c>
    </row>
    <row r="13" spans="1:8" ht="14.1" customHeight="1">
      <c r="A13" s="184" t="s">
        <v>118</v>
      </c>
      <c r="B13" s="258">
        <v>1347</v>
      </c>
      <c r="C13" s="257">
        <v>55.78</v>
      </c>
      <c r="D13" s="258">
        <v>89.086859688196</v>
      </c>
      <c r="E13" s="258">
        <v>10.913140311804009</v>
      </c>
      <c r="F13" s="258">
        <v>91.90794357832219</v>
      </c>
      <c r="G13" s="169" t="s">
        <v>100</v>
      </c>
    </row>
    <row r="14" spans="1:8" ht="14.1" customHeight="1">
      <c r="A14" s="184" t="s">
        <v>119</v>
      </c>
      <c r="B14" s="258">
        <v>1026</v>
      </c>
      <c r="C14" s="257">
        <v>56.57</v>
      </c>
      <c r="D14" s="258">
        <v>88.791423001949326</v>
      </c>
      <c r="E14" s="258">
        <v>11.208576998050681</v>
      </c>
      <c r="F14" s="258">
        <v>94.346978557504869</v>
      </c>
      <c r="G14" s="258">
        <v>21.832358674463936</v>
      </c>
    </row>
    <row r="16" spans="1:8" ht="12" customHeight="1">
      <c r="A16" s="163" t="s">
        <v>24</v>
      </c>
    </row>
    <row r="17" spans="1:12" ht="39.75" customHeight="1">
      <c r="A17" s="346" t="s">
        <v>290</v>
      </c>
      <c r="B17" s="346"/>
      <c r="C17" s="346"/>
      <c r="D17" s="346"/>
      <c r="E17" s="346"/>
      <c r="F17" s="346"/>
      <c r="G17" s="346"/>
      <c r="H17" s="346"/>
      <c r="I17" s="346"/>
      <c r="J17" s="346"/>
      <c r="K17" s="346"/>
      <c r="L17" s="346"/>
    </row>
    <row r="18" spans="1:12" ht="12" customHeight="1">
      <c r="A18" s="163" t="s">
        <v>109</v>
      </c>
    </row>
    <row r="19" spans="1:12" ht="12" customHeight="1">
      <c r="A19" s="163" t="s">
        <v>108</v>
      </c>
    </row>
  </sheetData>
  <mergeCells count="3">
    <mergeCell ref="A3:A4"/>
    <mergeCell ref="B3:C3"/>
    <mergeCell ref="A17:L17"/>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heetViews>
  <sheetFormatPr baseColWidth="10" defaultColWidth="9.140625" defaultRowHeight="15"/>
  <cols>
    <col min="1" max="1" width="15" style="54" customWidth="1"/>
    <col min="2" max="2" width="11.28515625" style="54" customWidth="1"/>
    <col min="3" max="3" width="9.140625" style="54"/>
    <col min="4" max="4" width="11.42578125" style="54" bestFit="1" customWidth="1"/>
    <col min="5" max="9" width="9.140625" style="54"/>
    <col min="10" max="10" width="10" style="54" customWidth="1"/>
    <col min="11" max="11" width="10.42578125" style="54" bestFit="1" customWidth="1"/>
    <col min="12" max="16384" width="9.140625" style="54"/>
  </cols>
  <sheetData>
    <row r="1" spans="1:12">
      <c r="A1" s="55" t="s">
        <v>153</v>
      </c>
    </row>
    <row r="3" spans="1:12" ht="38.25">
      <c r="D3" s="51" t="s">
        <v>26</v>
      </c>
      <c r="E3" s="217" t="s">
        <v>168</v>
      </c>
      <c r="F3" s="51" t="s">
        <v>27</v>
      </c>
      <c r="G3" s="51" t="s">
        <v>28</v>
      </c>
      <c r="H3" s="51" t="s">
        <v>29</v>
      </c>
      <c r="I3" s="51" t="s">
        <v>30</v>
      </c>
      <c r="J3" s="51" t="s">
        <v>262</v>
      </c>
      <c r="K3" s="51" t="s">
        <v>104</v>
      </c>
      <c r="L3" s="50" t="s">
        <v>31</v>
      </c>
    </row>
    <row r="4" spans="1:12">
      <c r="A4" s="347" t="s">
        <v>157</v>
      </c>
      <c r="B4" s="347" t="s">
        <v>154</v>
      </c>
      <c r="C4" s="56" t="s">
        <v>155</v>
      </c>
      <c r="D4" s="57">
        <v>19508</v>
      </c>
      <c r="E4" s="220">
        <v>16.06667819698729</v>
      </c>
      <c r="F4" s="58"/>
      <c r="G4" s="58">
        <v>16.600000000000001</v>
      </c>
      <c r="H4" s="58">
        <v>39.299999999999997</v>
      </c>
      <c r="I4" s="185">
        <v>45.6</v>
      </c>
      <c r="J4" s="58">
        <v>98.8</v>
      </c>
      <c r="K4" s="185">
        <v>61.5</v>
      </c>
      <c r="L4" s="58">
        <v>12005</v>
      </c>
    </row>
    <row r="5" spans="1:12">
      <c r="A5" s="347"/>
      <c r="B5" s="347"/>
      <c r="C5" s="56" t="s">
        <v>156</v>
      </c>
      <c r="D5" s="57">
        <v>1644</v>
      </c>
      <c r="E5" s="220">
        <v>1.3539890791391791</v>
      </c>
      <c r="F5" s="58"/>
      <c r="G5" s="58">
        <v>29</v>
      </c>
      <c r="H5" s="58">
        <v>33.1</v>
      </c>
      <c r="I5" s="185">
        <v>43</v>
      </c>
      <c r="J5" s="58">
        <v>98.1</v>
      </c>
      <c r="K5" s="185">
        <v>61.4</v>
      </c>
      <c r="L5" s="58">
        <v>1009</v>
      </c>
    </row>
    <row r="6" spans="1:12">
      <c r="A6" s="347"/>
      <c r="B6" s="347"/>
      <c r="C6" s="56" t="s">
        <v>157</v>
      </c>
      <c r="D6" s="57">
        <v>21152</v>
      </c>
      <c r="E6" s="220">
        <v>17.420667276126473</v>
      </c>
      <c r="F6" s="58">
        <v>92.2</v>
      </c>
      <c r="G6" s="58">
        <v>17.600000000000001</v>
      </c>
      <c r="H6" s="58">
        <v>38.799999999999997</v>
      </c>
      <c r="I6" s="185">
        <v>45.4</v>
      </c>
      <c r="J6" s="58">
        <v>98.7</v>
      </c>
      <c r="K6" s="185">
        <v>61.5</v>
      </c>
      <c r="L6" s="58">
        <v>13014</v>
      </c>
    </row>
    <row r="7" spans="1:12">
      <c r="A7" s="347"/>
      <c r="B7" s="347" t="s">
        <v>158</v>
      </c>
      <c r="C7" s="56" t="s">
        <v>155</v>
      </c>
      <c r="D7" s="57">
        <v>11204</v>
      </c>
      <c r="E7" s="220">
        <v>9.227550877539759</v>
      </c>
      <c r="F7" s="58"/>
      <c r="G7" s="58">
        <v>16.100000000000001</v>
      </c>
      <c r="H7" s="58">
        <v>39.4</v>
      </c>
      <c r="I7" s="185">
        <v>45.7</v>
      </c>
      <c r="J7" s="58">
        <v>94.1</v>
      </c>
      <c r="K7" s="185">
        <v>67.599999999999994</v>
      </c>
      <c r="L7" s="58">
        <v>7572</v>
      </c>
    </row>
    <row r="8" spans="1:12">
      <c r="A8" s="347"/>
      <c r="B8" s="347"/>
      <c r="C8" s="56" t="s">
        <v>156</v>
      </c>
      <c r="D8" s="57">
        <v>1531</v>
      </c>
      <c r="E8" s="220">
        <v>1.2609229198066201</v>
      </c>
      <c r="F8" s="58"/>
      <c r="G8" s="58">
        <v>26.3</v>
      </c>
      <c r="H8" s="58">
        <v>36.6</v>
      </c>
      <c r="I8" s="185">
        <v>43.8</v>
      </c>
      <c r="J8" s="58">
        <v>92.2</v>
      </c>
      <c r="K8" s="185">
        <v>69.400000000000006</v>
      </c>
      <c r="L8" s="58">
        <v>1062</v>
      </c>
    </row>
    <row r="9" spans="1:12">
      <c r="A9" s="347"/>
      <c r="B9" s="347"/>
      <c r="C9" s="56" t="s">
        <v>157</v>
      </c>
      <c r="D9" s="57">
        <v>12735</v>
      </c>
      <c r="E9" s="220">
        <v>10.488473797346378</v>
      </c>
      <c r="F9" s="58">
        <v>88</v>
      </c>
      <c r="G9" s="58">
        <v>17.3</v>
      </c>
      <c r="H9" s="58">
        <v>39</v>
      </c>
      <c r="I9" s="185">
        <v>45.5</v>
      </c>
      <c r="J9" s="58">
        <v>93.9</v>
      </c>
      <c r="K9" s="185">
        <v>67.8</v>
      </c>
      <c r="L9" s="58">
        <v>8634</v>
      </c>
    </row>
    <row r="10" spans="1:12">
      <c r="A10" s="347"/>
      <c r="B10" s="347" t="s">
        <v>159</v>
      </c>
      <c r="C10" s="56" t="s">
        <v>155</v>
      </c>
      <c r="D10" s="57">
        <v>81605</v>
      </c>
      <c r="E10" s="220">
        <v>67.209415330384871</v>
      </c>
      <c r="F10" s="58"/>
      <c r="G10" s="58">
        <v>16.3</v>
      </c>
      <c r="H10" s="58">
        <v>35.799999999999997</v>
      </c>
      <c r="I10" s="185">
        <v>45</v>
      </c>
      <c r="J10" s="58">
        <v>98.3</v>
      </c>
      <c r="K10" s="185">
        <v>62.6</v>
      </c>
      <c r="L10" s="58">
        <v>51075</v>
      </c>
    </row>
    <row r="11" spans="1:12">
      <c r="A11" s="347"/>
      <c r="B11" s="347"/>
      <c r="C11" s="56" t="s">
        <v>156</v>
      </c>
      <c r="D11" s="57">
        <v>5927</v>
      </c>
      <c r="E11" s="220">
        <v>4.881443596142284</v>
      </c>
      <c r="F11" s="58"/>
      <c r="G11" s="58">
        <v>24.9</v>
      </c>
      <c r="H11" s="58">
        <v>34.1</v>
      </c>
      <c r="I11" s="185">
        <v>43.5</v>
      </c>
      <c r="J11" s="58">
        <v>97.3</v>
      </c>
      <c r="K11" s="185">
        <v>64</v>
      </c>
      <c r="L11" s="58">
        <v>3792</v>
      </c>
    </row>
    <row r="12" spans="1:12">
      <c r="A12" s="347"/>
      <c r="B12" s="347"/>
      <c r="C12" s="56" t="s">
        <v>157</v>
      </c>
      <c r="D12" s="57">
        <v>87532</v>
      </c>
      <c r="E12" s="220">
        <v>72.090858926527147</v>
      </c>
      <c r="F12" s="58">
        <v>93.2</v>
      </c>
      <c r="G12" s="58">
        <v>16.899999999999999</v>
      </c>
      <c r="H12" s="58">
        <v>35.700000000000003</v>
      </c>
      <c r="I12" s="185">
        <v>44.9</v>
      </c>
      <c r="J12" s="58">
        <v>98.2</v>
      </c>
      <c r="K12" s="185">
        <v>62.7</v>
      </c>
      <c r="L12" s="58">
        <v>54867</v>
      </c>
    </row>
    <row r="13" spans="1:12">
      <c r="A13" s="347"/>
      <c r="B13" s="348" t="s">
        <v>157</v>
      </c>
      <c r="C13" s="59" t="s">
        <v>155</v>
      </c>
      <c r="D13" s="60">
        <v>112317</v>
      </c>
      <c r="E13" s="221">
        <v>92.50364440491191</v>
      </c>
      <c r="F13" s="61"/>
      <c r="G13" s="61">
        <v>16.3</v>
      </c>
      <c r="H13" s="61">
        <v>36.799999999999997</v>
      </c>
      <c r="I13" s="186">
        <v>45.2</v>
      </c>
      <c r="J13" s="61">
        <v>98</v>
      </c>
      <c r="K13" s="186">
        <v>62.9</v>
      </c>
      <c r="L13" s="61">
        <v>70652</v>
      </c>
    </row>
    <row r="14" spans="1:12">
      <c r="A14" s="347"/>
      <c r="B14" s="348"/>
      <c r="C14" s="59" t="s">
        <v>156</v>
      </c>
      <c r="D14" s="60">
        <v>9102</v>
      </c>
      <c r="E14" s="221">
        <v>7.4963555950880831</v>
      </c>
      <c r="F14" s="61"/>
      <c r="G14" s="61">
        <v>25.9</v>
      </c>
      <c r="H14" s="61">
        <v>34.299999999999997</v>
      </c>
      <c r="I14" s="186">
        <v>43.5</v>
      </c>
      <c r="J14" s="61">
        <v>96.6</v>
      </c>
      <c r="K14" s="186">
        <v>64.400000000000006</v>
      </c>
      <c r="L14" s="61">
        <v>5864</v>
      </c>
    </row>
    <row r="15" spans="1:12">
      <c r="A15" s="347"/>
      <c r="B15" s="348"/>
      <c r="C15" s="59" t="s">
        <v>157</v>
      </c>
      <c r="D15" s="60">
        <v>121419</v>
      </c>
      <c r="E15" s="221">
        <v>100</v>
      </c>
      <c r="F15" s="61">
        <v>92.5</v>
      </c>
      <c r="G15" s="61">
        <v>17.100000000000001</v>
      </c>
      <c r="H15" s="61">
        <v>36.6</v>
      </c>
      <c r="I15" s="186">
        <v>45.1</v>
      </c>
      <c r="J15" s="61">
        <v>97.9</v>
      </c>
      <c r="K15" s="186">
        <v>63</v>
      </c>
      <c r="L15" s="61">
        <v>76515</v>
      </c>
    </row>
    <row r="16" spans="1:12" ht="15" customHeight="1">
      <c r="A16" s="62"/>
      <c r="B16" s="62"/>
      <c r="C16" s="62"/>
      <c r="D16" s="199"/>
      <c r="E16" s="62"/>
      <c r="F16" s="62"/>
      <c r="G16" s="62"/>
      <c r="H16" s="62"/>
      <c r="I16" s="62"/>
      <c r="J16" s="62"/>
      <c r="K16" s="63" t="s">
        <v>24</v>
      </c>
    </row>
    <row r="17" spans="1:11" ht="27.75" customHeight="1">
      <c r="A17" s="304" t="s">
        <v>261</v>
      </c>
      <c r="B17" s="304"/>
      <c r="C17" s="304"/>
      <c r="D17" s="304"/>
      <c r="E17" s="304"/>
      <c r="F17" s="304"/>
      <c r="G17" s="304"/>
      <c r="H17" s="304"/>
      <c r="I17" s="304"/>
      <c r="J17" s="304"/>
      <c r="K17" s="304"/>
    </row>
    <row r="18" spans="1:11">
      <c r="A18" s="304" t="s">
        <v>106</v>
      </c>
      <c r="B18" s="304"/>
      <c r="C18" s="304"/>
      <c r="D18" s="304"/>
      <c r="E18" s="304"/>
      <c r="F18" s="304"/>
      <c r="G18" s="304"/>
      <c r="H18" s="304"/>
      <c r="I18" s="304"/>
      <c r="J18" s="304"/>
      <c r="K18" s="304"/>
    </row>
    <row r="19" spans="1:11" ht="39" customHeight="1">
      <c r="A19" s="304" t="s">
        <v>291</v>
      </c>
      <c r="B19" s="304"/>
      <c r="C19" s="304"/>
      <c r="D19" s="304"/>
      <c r="E19" s="304"/>
      <c r="F19" s="304"/>
      <c r="G19" s="304"/>
      <c r="H19" s="304"/>
      <c r="I19" s="304"/>
      <c r="J19" s="304"/>
      <c r="K19" s="304"/>
    </row>
    <row r="20" spans="1:11">
      <c r="A20" s="34" t="s">
        <v>258</v>
      </c>
      <c r="B20" s="35"/>
      <c r="C20" s="35"/>
      <c r="D20" s="35"/>
      <c r="E20" s="35"/>
      <c r="F20" s="35"/>
      <c r="G20" s="35"/>
      <c r="H20" s="35"/>
      <c r="I20" s="35"/>
      <c r="J20" s="35"/>
      <c r="K20" s="35"/>
    </row>
    <row r="21" spans="1:11">
      <c r="A21" s="34" t="s">
        <v>25</v>
      </c>
      <c r="B21" s="35"/>
      <c r="C21" s="35"/>
      <c r="D21" s="35"/>
      <c r="E21" s="35"/>
      <c r="F21" s="35"/>
      <c r="G21" s="35"/>
      <c r="H21" s="35"/>
      <c r="I21" s="35"/>
      <c r="J21" s="35"/>
      <c r="K21" s="35"/>
    </row>
  </sheetData>
  <mergeCells count="8">
    <mergeCell ref="A17:K17"/>
    <mergeCell ref="A18:K18"/>
    <mergeCell ref="A19:K19"/>
    <mergeCell ref="A4:A15"/>
    <mergeCell ref="B4:B6"/>
    <mergeCell ref="B7:B9"/>
    <mergeCell ref="B10:B12"/>
    <mergeCell ref="B13:B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heetViews>
  <sheetFormatPr baseColWidth="10" defaultRowHeight="12" customHeight="1"/>
  <cols>
    <col min="1" max="1" width="22.7109375" style="65" customWidth="1"/>
    <col min="2" max="2" width="25.42578125" style="65" bestFit="1" customWidth="1"/>
    <col min="3" max="3" width="8" style="65" bestFit="1" customWidth="1"/>
    <col min="4" max="4" width="5.5703125" style="65" customWidth="1"/>
    <col min="5" max="5" width="8" style="65" bestFit="1" customWidth="1"/>
    <col min="6" max="6" width="28.28515625" style="65" customWidth="1"/>
    <col min="7" max="16384" width="11.42578125" style="65"/>
  </cols>
  <sheetData>
    <row r="1" spans="1:1" ht="12" customHeight="1">
      <c r="A1" s="64" t="s">
        <v>260</v>
      </c>
    </row>
    <row r="21" spans="1:4" ht="12" customHeight="1">
      <c r="A21" s="65" t="s">
        <v>24</v>
      </c>
    </row>
    <row r="22" spans="1:4" ht="12" customHeight="1">
      <c r="A22" s="65" t="s">
        <v>259</v>
      </c>
    </row>
    <row r="23" spans="1:4" ht="12" customHeight="1">
      <c r="A23" s="65" t="s">
        <v>160</v>
      </c>
    </row>
    <row r="25" spans="1:4" ht="12" customHeight="1">
      <c r="A25" s="66"/>
      <c r="B25" s="66"/>
      <c r="C25" s="67" t="s">
        <v>161</v>
      </c>
      <c r="D25" s="68" t="s">
        <v>2</v>
      </c>
    </row>
    <row r="26" spans="1:4" ht="12" customHeight="1">
      <c r="A26" s="69" t="str">
        <f>"Enseignants ("&amp;ROUNDUP(D26+D27+D28+D29,1)&amp;"%)"</f>
        <v>Enseignants (73,8%)</v>
      </c>
      <c r="B26" s="70" t="str">
        <f>"1er degre_Secteur public ("&amp;ROUNDUP(D26,1)&amp;"%)"</f>
        <v>1er degre_Secteur public (29,6%)</v>
      </c>
      <c r="C26" s="71">
        <v>356168</v>
      </c>
      <c r="D26" s="71">
        <f>C26/$C$38*100</f>
        <v>29.56656436701363</v>
      </c>
    </row>
    <row r="27" spans="1:4" ht="12" customHeight="1">
      <c r="A27" s="69" t="str">
        <f>"Enseignants ("&amp;ROUNDUP(D26+D27+D28+D29,1)&amp;"%)"</f>
        <v>Enseignants (73,8%)</v>
      </c>
      <c r="B27" s="70" t="str">
        <f>"2nd degre_Secteur public ("&amp;ROUNDUP(D27,1)&amp;"%)"</f>
        <v>2nd degre_Secteur public (32,5%)</v>
      </c>
      <c r="C27" s="71">
        <v>390465</v>
      </c>
      <c r="D27" s="71">
        <f t="shared" ref="D27:D38" si="0">C27/$C$38*100</f>
        <v>32.413660282692376</v>
      </c>
    </row>
    <row r="28" spans="1:4" ht="12" customHeight="1">
      <c r="A28" s="69" t="str">
        <f>"Enseignants ("&amp;ROUNDUP(D26+D27+D28+D29,1)&amp;"%)"</f>
        <v>Enseignants (73,8%)</v>
      </c>
      <c r="B28" s="70" t="str">
        <f>"1er degre_Secteur privé ("&amp;ROUNDUP(D28,1)&amp;"%)"</f>
        <v>1er degre_Secteur privé (3,9%)</v>
      </c>
      <c r="C28" s="71">
        <v>46048</v>
      </c>
      <c r="D28" s="71">
        <f t="shared" si="0"/>
        <v>3.8225813547883125</v>
      </c>
    </row>
    <row r="29" spans="1:4" ht="12" customHeight="1">
      <c r="A29" s="69" t="str">
        <f>"Enseignants ("&amp;ROUNDUP(D26+D27+D28+D29,1)&amp;"%)"</f>
        <v>Enseignants (73,8%)</v>
      </c>
      <c r="B29" s="70" t="str">
        <f>"2nd degre_Secteur privé ("&amp;ROUNDUP(D29,1)&amp;"%)"</f>
        <v>2nd degre_Secteur privé (8%)</v>
      </c>
      <c r="C29" s="71">
        <v>95525</v>
      </c>
      <c r="D29" s="71">
        <f t="shared" si="0"/>
        <v>7.9298141920637946</v>
      </c>
    </row>
    <row r="30" spans="1:4" ht="12" customHeight="1">
      <c r="A30" s="70" t="str">
        <f>"Non-enseignants ("&amp;ROUNDUP(D30+D31+D32+D33+D34+D35,1)&amp;"%)"</f>
        <v>Non-enseignants (25,1%)</v>
      </c>
      <c r="B30" s="70" t="str">
        <f>"Personnels d'encadrement ("&amp;ROUNDUP(D30,1)&amp;"%)"</f>
        <v>Personnels d'encadrement (1,6%)</v>
      </c>
      <c r="C30" s="71">
        <v>18238</v>
      </c>
      <c r="D30" s="71">
        <f t="shared" si="0"/>
        <v>1.513990591309704</v>
      </c>
    </row>
    <row r="31" spans="1:4" ht="12" customHeight="1">
      <c r="A31" s="70" t="str">
        <f>"Non-enseignants ("&amp;ROUNDUP(D30+D31+D32+D33+D34+D35,1)&amp;"%)"</f>
        <v>Non-enseignants (25,1%)</v>
      </c>
      <c r="B31" s="70" t="str">
        <f>"CPE et PsyEN ("&amp;ROUNDUP(D31,1)&amp;"%)"</f>
        <v>CPE et PsyEN (1,9%)</v>
      </c>
      <c r="C31" s="71">
        <v>22476</v>
      </c>
      <c r="D31" s="71">
        <f t="shared" si="0"/>
        <v>1.8657995684985693</v>
      </c>
    </row>
    <row r="32" spans="1:4" ht="12" customHeight="1">
      <c r="A32" s="70" t="str">
        <f>"Non-enseignants ("&amp;ROUNDUP(D30+D31+D32+D33+D34+D35,1)&amp;"%)"</f>
        <v>Non-enseignants (25,1%)</v>
      </c>
      <c r="B32" s="70" t="str">
        <f>"AESH ("&amp;ROUNDUP(D32,1)&amp;"%)"</f>
        <v>AESH (10,1%)</v>
      </c>
      <c r="C32" s="71">
        <v>121419</v>
      </c>
      <c r="D32" s="71">
        <f t="shared" si="0"/>
        <v>10.079352100352722</v>
      </c>
    </row>
    <row r="33" spans="1:4" ht="12" customHeight="1">
      <c r="A33" s="70" t="str">
        <f>"Non-enseignants ("&amp;ROUNDUP(D30+D31+D32+D33+D34+D35,1)&amp;"%)"</f>
        <v>Non-enseignants (25,1%)</v>
      </c>
      <c r="B33" s="72" t="str">
        <f>"AED ("&amp;ROUNDUP(D33,1)&amp;"%)"</f>
        <v>AED (5,3%)</v>
      </c>
      <c r="C33" s="71">
        <f>54964+8000</f>
        <v>62964</v>
      </c>
      <c r="D33" s="71">
        <f t="shared" si="0"/>
        <v>5.2268287965360347</v>
      </c>
    </row>
    <row r="34" spans="1:4" ht="12" customHeight="1">
      <c r="A34" s="70" t="str">
        <f>"Non-enseignants ("&amp;ROUNDUP(D30+D31+D32+D33+D34+D35,1)&amp;"%)"</f>
        <v>Non-enseignants (25,1%)</v>
      </c>
      <c r="B34" s="70" t="str">
        <f>"IATSS ("&amp;ROUNDUP(D34,1)&amp;"%)"</f>
        <v>IATSS (5,5%)</v>
      </c>
      <c r="C34" s="71">
        <v>65446</v>
      </c>
      <c r="D34" s="71">
        <f t="shared" si="0"/>
        <v>5.4328669941251722</v>
      </c>
    </row>
    <row r="35" spans="1:4" ht="12" customHeight="1">
      <c r="A35" s="70" t="str">
        <f>"Non-enseignants ("&amp;ROUNDUP(D30+D31+D32+D33+D34+D35,1)&amp;"%)"</f>
        <v>Non-enseignants (25,1%)</v>
      </c>
      <c r="B35" s="72" t="str">
        <f>"ITRF ("&amp;ROUNDUP(D35,1)&amp;"%)"</f>
        <v>ITRF (1%)</v>
      </c>
      <c r="C35" s="71">
        <v>10991</v>
      </c>
      <c r="D35" s="71">
        <f t="shared" si="0"/>
        <v>0.91239558005729549</v>
      </c>
    </row>
    <row r="36" spans="1:4" ht="12" customHeight="1">
      <c r="A36" s="70" t="str">
        <f>"Apprentis ("&amp;ROUNDUP(D36+D37,1)&amp;"%)"</f>
        <v>Apprentis (1,3%)</v>
      </c>
      <c r="B36" s="70" t="str">
        <f>"Apprentis enseignants ("&amp;ROUNDUP(D36,1)&amp;"%)"</f>
        <v>Apprentis enseignants (0,1%)</v>
      </c>
      <c r="C36" s="71">
        <v>187</v>
      </c>
      <c r="D36" s="71">
        <f t="shared" si="0"/>
        <v>1.5523425845756918E-2</v>
      </c>
    </row>
    <row r="37" spans="1:4" ht="12" customHeight="1">
      <c r="A37" s="70" t="str">
        <f>"Apprentis ("&amp;ROUNDUP(D36+D37,1)&amp;"%)"</f>
        <v>Apprentis (1,3%)</v>
      </c>
      <c r="B37" s="70" t="str">
        <f>"Apprentis non enseignants ("&amp;ROUNDUP(D37,1)&amp;"%)"</f>
        <v>Apprentis non enseignants (1,3%)</v>
      </c>
      <c r="C37" s="71">
        <v>14704</v>
      </c>
      <c r="D37" s="71">
        <f t="shared" si="0"/>
        <v>1.2206227467166293</v>
      </c>
    </row>
    <row r="38" spans="1:4" ht="12" customHeight="1">
      <c r="C38" s="71">
        <f>SUM(C26:C37)</f>
        <v>1204631</v>
      </c>
      <c r="D38" s="71">
        <f t="shared" si="0"/>
        <v>100</v>
      </c>
    </row>
  </sheetData>
  <pageMargins left="0.05" right="0.05" top="0.5" bottom="0.5" header="0" footer="0"/>
  <pageSetup paperSize="9" orientation="portrait" horizontalDpi="300" verticalDpi="300" r:id="rId1"/>
  <headerFooter>
    <oddHeader>Le Système SAS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Tab12.1_Evolution_boe</vt:lpstr>
      <vt:lpstr>Tab12.2_Demo_boe</vt:lpstr>
      <vt:lpstr>Tab12.3_Contrboe</vt:lpstr>
      <vt:lpstr>Tab12.4_TP</vt:lpstr>
      <vt:lpstr>Tab12.5_ADA</vt:lpstr>
      <vt:lpstr>Fig12.1_ADA</vt:lpstr>
      <vt:lpstr>Tab12.6_FF</vt:lpstr>
      <vt:lpstr>tab12_7demo</vt:lpstr>
      <vt:lpstr>fig12_2Representativité</vt:lpstr>
      <vt:lpstr>Tab12_8acad</vt:lpstr>
      <vt:lpstr>tab12_9Evol</vt:lpstr>
      <vt:lpstr>tab12_10evoBOF</vt:lpstr>
      <vt:lpstr>tab12_11Cohorte</vt:lpstr>
      <vt:lpstr>Tab12_12remu</vt:lpstr>
      <vt:lpstr>tab12_13ensRef</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12 - Les personnels en situation de handicap et accompagnants d'élèves en situation de handicap</dc:title>
  <dc:creator>DEPP-MENJ - Ministère de l'Éducation nationale et de la Jeunesse - Direction de l'évaluation; de la prospective et de la performance</dc:creator>
  <cp:lastModifiedBy>Administration centrale</cp:lastModifiedBy>
  <cp:lastPrinted>2023-05-26T07:47:44Z</cp:lastPrinted>
  <dcterms:created xsi:type="dcterms:W3CDTF">2023-05-05T12:47:06Z</dcterms:created>
  <dcterms:modified xsi:type="dcterms:W3CDTF">2023-10-10T10:09:24Z</dcterms:modified>
</cp:coreProperties>
</file>