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0" yWindow="0" windowWidth="20490" windowHeight="6720"/>
  </bookViews>
  <sheets>
    <sheet name="Tab1.1" sheetId="1" r:id="rId1"/>
    <sheet name="Tab1.1.1 et 1.1.2" sheetId="11" r:id="rId2"/>
    <sheet name="Fig1.1" sheetId="3" r:id="rId3"/>
    <sheet name="Tab1.2" sheetId="2" r:id="rId4"/>
    <sheet name="Fig1.2" sheetId="4" r:id="rId5"/>
    <sheet name="Tab1.3" sheetId="5" r:id="rId6"/>
    <sheet name="Fig1.3" sheetId="6" r:id="rId7"/>
    <sheet name="Fig1.4" sheetId="7" r:id="rId8"/>
    <sheet name="Fig1.5" sheetId="8" r:id="rId9"/>
    <sheet name="Fig1.6" sheetId="9" r:id="rId10"/>
    <sheet name="Fig1.7" sheetId="10"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3" hidden="1">'Tab1.2'!$A$4:$R$64</definedName>
    <definedName name="_TAB1">'[1]C4.4'!$A$6:$G$25</definedName>
    <definedName name="body">#REF!</definedName>
    <definedName name="calcul">'[2]Calcul_B1.1'!$A$1:$L$37</definedName>
    <definedName name="cop">#REF!</definedName>
    <definedName name="countries">#REF!</definedName>
    <definedName name="DGRH_EFF" localSheetId="7">#REF!</definedName>
    <definedName name="DGRH_EFF" localSheetId="10">#REF!</definedName>
    <definedName name="DGRH_EFF">#REF!</definedName>
    <definedName name="donnee">#REF!,#REF!</definedName>
    <definedName name="GRAPH3_6">#REF!</definedName>
    <definedName name="GRAPH8">[3]GRAPH8!$A$1:$H$1343</definedName>
    <definedName name="IDX" localSheetId="3">'Tab1.2'!#REF!</definedName>
    <definedName name="_xlnm.Print_Titles" localSheetId="3">'Tab1.2'!$3:$4</definedName>
    <definedName name="note">#REF!</definedName>
    <definedName name="p5_age">[4]E6C3NAGE!$A$1:$D$55</definedName>
    <definedName name="p5nr">[5]E6C3NE!$A$1:$AC$43</definedName>
    <definedName name="POpula">[6]POpula!$A$1:$I$1559</definedName>
    <definedName name="PYR_DIEO">[7]PYR_DIEO!$A$1:$E$990</definedName>
    <definedName name="source">#REF!</definedName>
    <definedName name="t">#REF!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10" l="1"/>
  <c r="I33" i="10"/>
  <c r="J35" i="10"/>
  <c r="I35" i="10"/>
  <c r="J32" i="10"/>
  <c r="I32" i="10"/>
  <c r="J30" i="10"/>
  <c r="I30" i="10"/>
  <c r="D28" i="2" l="1"/>
  <c r="D31" i="2"/>
  <c r="D52" i="2"/>
  <c r="D26" i="2" l="1"/>
  <c r="D27" i="2"/>
  <c r="D29" i="3"/>
  <c r="D30" i="3"/>
  <c r="E30" i="3" s="1"/>
  <c r="C30" i="3"/>
  <c r="C29" i="3"/>
  <c r="E29" i="3" s="1"/>
  <c r="E31" i="3"/>
  <c r="E32" i="3"/>
  <c r="E33" i="3"/>
  <c r="C34" i="3"/>
  <c r="C33" i="3"/>
  <c r="E34" i="3"/>
  <c r="I36" i="8" l="1"/>
  <c r="H36" i="8"/>
  <c r="I27" i="6"/>
  <c r="H27" i="6"/>
  <c r="E32" i="5"/>
  <c r="F27" i="5"/>
  <c r="E27" i="5"/>
  <c r="E18" i="5"/>
  <c r="F18" i="5"/>
  <c r="F20" i="5"/>
  <c r="E20" i="5"/>
  <c r="L26" i="2"/>
  <c r="L27" i="2"/>
  <c r="L28" i="2"/>
  <c r="E5" i="2"/>
  <c r="D47" i="2"/>
  <c r="D50" i="2" s="1"/>
  <c r="D25" i="2" l="1"/>
  <c r="D29" i="2"/>
  <c r="I29" i="6" l="1"/>
  <c r="H29" i="6"/>
  <c r="G18" i="5"/>
  <c r="H18" i="5"/>
  <c r="G19" i="5"/>
  <c r="H19" i="5"/>
  <c r="G20" i="5"/>
  <c r="H20" i="5"/>
  <c r="F32" i="5"/>
  <c r="F30" i="5" s="1"/>
  <c r="E30" i="5"/>
  <c r="F29" i="5"/>
  <c r="G29" i="5" s="1"/>
  <c r="D49" i="2"/>
  <c r="H27" i="5" l="1"/>
  <c r="G27" i="5"/>
  <c r="E29" i="5"/>
  <c r="H29" i="5" s="1"/>
  <c r="F52" i="2"/>
  <c r="L49" i="2"/>
  <c r="L52" i="2" s="1"/>
  <c r="L64" i="2" s="1"/>
  <c r="L30" i="2"/>
  <c r="L48" i="2"/>
  <c r="L51" i="2" s="1"/>
  <c r="L63" i="2" s="1"/>
  <c r="D48" i="2"/>
  <c r="D51" i="2" s="1"/>
  <c r="D63" i="2" s="1"/>
  <c r="D30" i="2"/>
  <c r="F31" i="2"/>
  <c r="D62" i="2"/>
  <c r="F64" i="2" s="1"/>
  <c r="D64" i="2" l="1"/>
  <c r="E52" i="2" s="1"/>
  <c r="F49" i="2"/>
  <c r="L31" i="2"/>
  <c r="L47" i="2"/>
  <c r="L50" i="2" s="1"/>
  <c r="L62" i="2" s="1"/>
  <c r="L29" i="2"/>
  <c r="M7" i="1"/>
  <c r="M8" i="1"/>
  <c r="M9" i="1"/>
  <c r="M10" i="1"/>
  <c r="M6" i="1"/>
  <c r="I7" i="1"/>
  <c r="I8" i="1"/>
  <c r="I9" i="1"/>
  <c r="I10" i="1"/>
  <c r="I6" i="1"/>
  <c r="E7" i="1"/>
  <c r="E8" i="1"/>
  <c r="E9" i="1"/>
  <c r="E10" i="1"/>
  <c r="E6" i="1"/>
  <c r="J41" i="10"/>
  <c r="I41" i="10"/>
  <c r="H41" i="10"/>
  <c r="G41" i="10"/>
  <c r="F41" i="10"/>
  <c r="E41" i="10"/>
  <c r="D41" i="10"/>
  <c r="J40" i="10"/>
  <c r="I40" i="10"/>
  <c r="H40" i="10"/>
  <c r="G40" i="10"/>
  <c r="F40" i="10"/>
  <c r="E40" i="10"/>
  <c r="D40" i="10"/>
  <c r="J39" i="10"/>
  <c r="I39" i="10"/>
  <c r="H39" i="10"/>
  <c r="G39" i="10"/>
  <c r="F39" i="10"/>
  <c r="E39" i="10"/>
  <c r="D39" i="10"/>
  <c r="C41" i="10"/>
  <c r="C40" i="10"/>
  <c r="C39" i="10"/>
  <c r="G14" i="5"/>
  <c r="G4" i="5"/>
  <c r="H4" i="5"/>
  <c r="G5" i="5"/>
  <c r="H5" i="5"/>
  <c r="G7" i="5"/>
  <c r="H7" i="5"/>
  <c r="G6" i="5"/>
  <c r="H6" i="5"/>
  <c r="G8" i="5"/>
  <c r="H8" i="5"/>
  <c r="G9" i="5"/>
  <c r="H9" i="5"/>
  <c r="G10" i="5"/>
  <c r="H10" i="5"/>
  <c r="G12" i="5"/>
  <c r="H12" i="5"/>
  <c r="G11" i="5"/>
  <c r="H11" i="5"/>
  <c r="G13" i="5"/>
  <c r="H13" i="5"/>
  <c r="H14" i="5"/>
  <c r="G15" i="5"/>
  <c r="H15" i="5"/>
  <c r="G16" i="5"/>
  <c r="H16" i="5"/>
  <c r="G17" i="5"/>
  <c r="H17" i="5"/>
  <c r="G21" i="5"/>
  <c r="H21" i="5"/>
  <c r="G23" i="5"/>
  <c r="H23" i="5"/>
  <c r="G22" i="5"/>
  <c r="H22" i="5"/>
  <c r="G24" i="5"/>
  <c r="H24" i="5"/>
  <c r="G26" i="5"/>
  <c r="H26" i="5"/>
  <c r="G25" i="5"/>
  <c r="H25" i="5"/>
  <c r="G28" i="5"/>
  <c r="H28" i="5"/>
  <c r="G30" i="5"/>
  <c r="H30" i="5"/>
  <c r="G31" i="5"/>
  <c r="H31" i="5"/>
  <c r="G32" i="5"/>
  <c r="H32" i="5"/>
  <c r="I26" i="4"/>
  <c r="H26" i="4"/>
  <c r="G26" i="4"/>
  <c r="I27" i="4"/>
  <c r="H27" i="4"/>
  <c r="G27" i="4"/>
  <c r="H28" i="4"/>
  <c r="G28" i="4"/>
  <c r="H29" i="4"/>
  <c r="G29" i="4"/>
  <c r="I30" i="4"/>
  <c r="H30" i="4"/>
  <c r="G30" i="4"/>
  <c r="I31" i="4"/>
  <c r="H31" i="4"/>
  <c r="G31" i="4"/>
  <c r="F29" i="3"/>
  <c r="G29" i="3"/>
  <c r="F30" i="3"/>
  <c r="G30" i="3"/>
  <c r="F31" i="3"/>
  <c r="G31" i="3"/>
  <c r="F32" i="3"/>
  <c r="G32" i="3"/>
  <c r="F33" i="3"/>
  <c r="G33" i="3"/>
  <c r="F34" i="3"/>
  <c r="G34" i="3"/>
  <c r="E14" i="2" l="1"/>
  <c r="E26" i="2"/>
  <c r="E39" i="2"/>
  <c r="E51" i="2"/>
  <c r="E63" i="2"/>
  <c r="E42" i="2"/>
  <c r="E6" i="2"/>
  <c r="E19" i="2"/>
  <c r="E32" i="2"/>
  <c r="E20" i="2"/>
  <c r="E57" i="2"/>
  <c r="E46" i="2"/>
  <c r="E22" i="2"/>
  <c r="E59" i="2"/>
  <c r="E36" i="2"/>
  <c r="E60" i="2"/>
  <c r="E24" i="2"/>
  <c r="E61" i="2"/>
  <c r="E50" i="2"/>
  <c r="E15" i="2"/>
  <c r="E27" i="2"/>
  <c r="E40" i="2"/>
  <c r="E64" i="2"/>
  <c r="E29" i="2"/>
  <c r="E54" i="2"/>
  <c r="E7" i="2"/>
  <c r="E44" i="2"/>
  <c r="E33" i="2"/>
  <c r="E9" i="2"/>
  <c r="E58" i="2"/>
  <c r="E47" i="2"/>
  <c r="E48" i="2"/>
  <c r="E12" i="2"/>
  <c r="E38" i="2"/>
  <c r="E16" i="2"/>
  <c r="E28" i="2"/>
  <c r="E41" i="2"/>
  <c r="E53" i="2"/>
  <c r="E30" i="2"/>
  <c r="E8" i="2"/>
  <c r="E21" i="2"/>
  <c r="E10" i="2"/>
  <c r="E23" i="2"/>
  <c r="E37" i="2"/>
  <c r="E25" i="2"/>
  <c r="E17" i="2"/>
  <c r="E18" i="2"/>
  <c r="E43" i="2"/>
  <c r="E55" i="2"/>
  <c r="E56" i="2"/>
  <c r="E45" i="2"/>
  <c r="E34" i="2"/>
  <c r="E35" i="2"/>
  <c r="E11" i="2"/>
  <c r="E49" i="2"/>
  <c r="E13" i="2"/>
  <c r="E62" i="2"/>
  <c r="E31" i="2"/>
</calcChain>
</file>

<file path=xl/sharedStrings.xml><?xml version="1.0" encoding="utf-8"?>
<sst xmlns="http://schemas.openxmlformats.org/spreadsheetml/2006/main" count="373" uniqueCount="166">
  <si>
    <t>© DEPP</t>
  </si>
  <si>
    <t>Ensemble</t>
  </si>
  <si>
    <t>Détachement</t>
  </si>
  <si>
    <t>Disponibilité</t>
  </si>
  <si>
    <t>Hommes</t>
  </si>
  <si>
    <t>Femmes</t>
  </si>
  <si>
    <t>Non enseignants</t>
  </si>
  <si>
    <t>Enseignants</t>
  </si>
  <si>
    <r>
      <rPr>
        <b/>
        <sz val="9"/>
        <rFont val="Arial"/>
        <family val="2"/>
      </rPr>
      <t>3.</t>
    </r>
    <r>
      <rPr>
        <sz val="9"/>
        <rFont val="Arial"/>
        <family val="2"/>
      </rPr>
      <t xml:space="preserve"> La quotité moyenne désigne la quotité de travail réalisée par l'agent, qu'il soit à temps plein, à temps incomplet ou à temps partiel.</t>
    </r>
  </si>
  <si>
    <r>
      <rPr>
        <b/>
        <sz val="9"/>
        <rFont val="Arial"/>
        <family val="2"/>
      </rPr>
      <t xml:space="preserve">2. </t>
    </r>
    <r>
      <rPr>
        <sz val="9"/>
        <rFont val="Arial"/>
        <family val="2"/>
      </rPr>
      <t xml:space="preserve">Le temps partiel présenté ici n'inclut pas le temps incomplet, qui est intégré au temps complet. </t>
    </r>
  </si>
  <si>
    <r>
      <rPr>
        <b/>
        <sz val="9"/>
        <rFont val="Arial"/>
        <family val="2"/>
      </rPr>
      <t>1.</t>
    </r>
    <r>
      <rPr>
        <sz val="9"/>
        <rFont val="Arial"/>
        <family val="2"/>
      </rPr>
      <t xml:space="preserve"> Voir rubrique "Avertissement" pour la description des personnels inclus dans cette catégorie.</t>
    </r>
  </si>
  <si>
    <t>H</t>
  </si>
  <si>
    <t>F</t>
  </si>
  <si>
    <t>Ensemble titulaires et non titulaires, enseignants et non enseignants</t>
  </si>
  <si>
    <t>Ensemble étudiants en préprofessionnalisation et apprentis.</t>
  </si>
  <si>
    <t xml:space="preserve">Apprentis non enseignants </t>
  </si>
  <si>
    <r>
      <t xml:space="preserve"> Etudiants en préprofessionnalisation </t>
    </r>
    <r>
      <rPr>
        <vertAlign val="superscript"/>
        <sz val="9"/>
        <rFont val="Arial"/>
        <family val="2"/>
      </rPr>
      <t>1</t>
    </r>
  </si>
  <si>
    <t>Non enseignant</t>
  </si>
  <si>
    <t>Non titulaires</t>
  </si>
  <si>
    <t>Categorie C</t>
  </si>
  <si>
    <t>Categorie B</t>
  </si>
  <si>
    <t>Categorie A</t>
  </si>
  <si>
    <t>Enseignant</t>
  </si>
  <si>
    <t>dont  A+</t>
  </si>
  <si>
    <t>Effectifs ETP</t>
  </si>
  <si>
    <r>
      <t xml:space="preserve">Quotité moyenne </t>
    </r>
    <r>
      <rPr>
        <b/>
        <vertAlign val="superscript"/>
        <sz val="9"/>
        <rFont val="Arial"/>
        <family val="2"/>
      </rPr>
      <t xml:space="preserve">3 </t>
    </r>
    <r>
      <rPr>
        <b/>
        <sz val="9"/>
        <rFont val="Arial"/>
        <family val="2"/>
      </rPr>
      <t>(en %)</t>
    </r>
  </si>
  <si>
    <t>Age moyen</t>
  </si>
  <si>
    <t>% sur total</t>
  </si>
  <si>
    <t>Effectifs</t>
  </si>
  <si>
    <t>Total</t>
  </si>
  <si>
    <t xml:space="preserve">Titulaires </t>
  </si>
  <si>
    <t xml:space="preserve">Non titulaires </t>
  </si>
  <si>
    <t>Titulaires</t>
  </si>
  <si>
    <t xml:space="preserve"> </t>
  </si>
  <si>
    <t xml:space="preserve">                                                                                                                                                                                           </t>
  </si>
  <si>
    <r>
      <rPr>
        <b/>
        <sz val="9"/>
        <rFont val="Arial"/>
        <family val="2"/>
      </rPr>
      <t>1.</t>
    </r>
    <r>
      <rPr>
        <sz val="9"/>
        <rFont val="Arial"/>
        <family val="2"/>
      </rPr>
      <t xml:space="preserve"> Voir rubrique "Définitions" </t>
    </r>
  </si>
  <si>
    <t>Non-titulaires</t>
  </si>
  <si>
    <t>Ensemble des personnels</t>
  </si>
  <si>
    <t>Ensemble des non- enseignants et apprentis</t>
  </si>
  <si>
    <t>Apprentis</t>
  </si>
  <si>
    <t xml:space="preserve">Ensemble des non enseignants </t>
  </si>
  <si>
    <t>Ingénieurs et personnels techniques de recherche et de formation</t>
  </si>
  <si>
    <t xml:space="preserve">Personnels administratifs, sociaux et de santé </t>
  </si>
  <si>
    <r>
      <t>Personnels d'encadrement -</t>
    </r>
    <r>
      <rPr>
        <sz val="8"/>
        <rFont val="Arial"/>
        <family val="2"/>
      </rPr>
      <t>Titulaires</t>
    </r>
  </si>
  <si>
    <t>Ensemble des enseignants et étudiants en préprofessionnalisation</t>
  </si>
  <si>
    <t>Etudiants en préprofessionnalisation (1)</t>
  </si>
  <si>
    <t>Ensemble des enseignants</t>
  </si>
  <si>
    <t>Ensemble premier et second degrés</t>
  </si>
  <si>
    <t>Ensemble maîtres délégués</t>
  </si>
  <si>
    <t>Ensemble sur échelle de rémunération de titulaires</t>
  </si>
  <si>
    <t>Second degré</t>
  </si>
  <si>
    <t>Premier degré</t>
  </si>
  <si>
    <t>Secteur privé</t>
  </si>
  <si>
    <t xml:space="preserve">Premier degré </t>
  </si>
  <si>
    <t>Secteur public</t>
  </si>
  <si>
    <t>Total général</t>
  </si>
  <si>
    <t>Etudiants en pré-professionnalisation et apprentis</t>
  </si>
  <si>
    <t>Non-enseignants</t>
  </si>
  <si>
    <t>Enseignants du secteur privé</t>
  </si>
  <si>
    <t xml:space="preserve">Second degré </t>
  </si>
  <si>
    <t>Enseignants du secteur public</t>
  </si>
  <si>
    <t>Vie scolaire</t>
  </si>
  <si>
    <t>Personnels ASS</t>
  </si>
  <si>
    <t>Personnels d'encadrement</t>
  </si>
  <si>
    <t>ITRF</t>
  </si>
  <si>
    <t>Cat. C</t>
  </si>
  <si>
    <t>Cat. B</t>
  </si>
  <si>
    <t>Cat. A</t>
  </si>
  <si>
    <t xml:space="preserve">ASS </t>
  </si>
  <si>
    <t>C</t>
  </si>
  <si>
    <t>B</t>
  </si>
  <si>
    <t>A</t>
  </si>
  <si>
    <t>Ensemble non enseignants</t>
  </si>
  <si>
    <t>Catégorie</t>
  </si>
  <si>
    <t>Personnels IATSS (Ingénieurs, administratifs, techniciens, sociaux et de santé)</t>
  </si>
  <si>
    <t>Ensemble personnels</t>
  </si>
  <si>
    <t>Effectif</t>
  </si>
  <si>
    <t>%</t>
  </si>
  <si>
    <t>Conge parental</t>
  </si>
  <si>
    <t>Disponibilite</t>
  </si>
  <si>
    <t>Detachement</t>
  </si>
  <si>
    <t xml:space="preserve"> Congé parental</t>
  </si>
  <si>
    <t>Ensemble congé parental</t>
  </si>
  <si>
    <t>Ensemble disponiblité</t>
  </si>
  <si>
    <t>Ensemble Enseignants du secteur public</t>
  </si>
  <si>
    <t>Personnels ASS (administratifs, sociaux et de santé)</t>
  </si>
  <si>
    <t>Ensemble disponibilité</t>
  </si>
  <si>
    <t>Ensemble détachement</t>
  </si>
  <si>
    <t>Moins de
30 ans (%)</t>
  </si>
  <si>
    <t>Entre 30 et
40 ans (%)</t>
  </si>
  <si>
    <t>Entre 40 et
50 ans (%)</t>
  </si>
  <si>
    <t>50 ans ou
plus (%)</t>
  </si>
  <si>
    <t>Part des
femmes</t>
  </si>
  <si>
    <r>
      <t>Activité</t>
    </r>
    <r>
      <rPr>
        <vertAlign val="superscript"/>
        <sz val="10"/>
        <rFont val="Arial"/>
        <family val="2"/>
      </rPr>
      <t xml:space="preserve"> (1)</t>
    </r>
    <r>
      <rPr>
        <sz val="10"/>
        <rFont val="Arial"/>
        <family val="2"/>
      </rPr>
      <t xml:space="preserve"> </t>
    </r>
  </si>
  <si>
    <t>1- Parmi les personnels en activité  sont classés les agents mis à disposition de l'enseignement scolaire</t>
  </si>
  <si>
    <t>Ensemble des enseignants en congé parental, disponibilité ou détachement.</t>
  </si>
  <si>
    <t>48,8</t>
  </si>
  <si>
    <t>44,8</t>
  </si>
  <si>
    <t>Panorama statistique des personnels de l’enseignement scolaire 2023, DEPP </t>
  </si>
  <si>
    <t>► Source : DEPP, Panel des personnels issu de BSA, novembre 2022.</t>
  </si>
  <si>
    <t>► Lecture : la population féminine titulaire est surtout composée de catégorie A (94,5 %),  les agentes de catégorie B et C représentent chacune 2,2 % et 3,3 %  des effectifs féminins.</t>
  </si>
  <si>
    <t>► Source :  DEPP, Panel des personnels issu de BSA, novembre 2022.</t>
  </si>
  <si>
    <t>35,0</t>
  </si>
  <si>
    <t>43,5</t>
  </si>
  <si>
    <t>35,4</t>
  </si>
  <si>
    <t>46,4</t>
  </si>
  <si>
    <t>42,9</t>
  </si>
  <si>
    <t>46,9</t>
  </si>
  <si>
    <t>43,7</t>
  </si>
  <si>
    <t>35,7</t>
  </si>
  <si>
    <t>35,8</t>
  </si>
  <si>
    <t>35,6</t>
  </si>
  <si>
    <t>46,5</t>
  </si>
  <si>
    <t>45,8</t>
  </si>
  <si>
    <t>43,3</t>
  </si>
  <si>
    <t>47,6</t>
  </si>
  <si>
    <t>53,8</t>
  </si>
  <si>
    <t>48,2</t>
  </si>
  <si>
    <t>53,2</t>
  </si>
  <si>
    <t>Ensemble des personnels (hors étudiants et apprentis)</t>
  </si>
  <si>
    <t>Tableau 1.1 - Position des personnels titulaires de l'enseignement scolaire en %, à la rentrée 2022</t>
  </si>
  <si>
    <t>Tableau 1.1.2- Personnels non enseignants titulaires de l'enseignement scolaire en congé parental, disponibilité ou détachement à la rentrée 2022</t>
  </si>
  <si>
    <t>Tableau 1.2 -Répartition des personnels en activité, par catégorie hiérarchique et statut à la rentrée 2022</t>
  </si>
  <si>
    <t>Figure 1.1 - Répartition des personnels par statut à la rentrée 2022</t>
  </si>
  <si>
    <t>Figure 1.2 - Répartition des personnels titulaires ou assimilés par catégorie à la rentrée 2022</t>
  </si>
  <si>
    <t>Figure 1.5 - Evolution des effectifs des personnels non enseignants</t>
  </si>
  <si>
    <t>Figure 1.6 - Evolution de la part de chaque catégorie hiérarchique parmi les personnels titulaires non enseignants</t>
  </si>
  <si>
    <t>Effectifs 2015</t>
  </si>
  <si>
    <t>Effectifs 2021</t>
  </si>
  <si>
    <t>Effectifs 2022</t>
  </si>
  <si>
    <t>Evolution    2015 - 2022 
(en %)</t>
  </si>
  <si>
    <t>Evolution    2021 - 2022 (en %)</t>
  </si>
  <si>
    <t xml:space="preserve">► Lecture : Parmi les personnels enseignants titulaires de catégorie A, on compte 589 673 agents féminins, soit 72,3% des personnels en catégorie A et 49,3 % de l'ensemble des personnels. 18,2 % ont moins de 35 ans et 34,4 % ont 50 ans ou plus. Leur âge moyen est de  44,5 ans, 11,3 % d'entre eux sont à temps partiel. Leur quotité moyenne de travail est de 96,1 %; l'effectif en équivalent temps plein est de 564 432.  </t>
  </si>
  <si>
    <t>Tableau 1.1.1- Enseignants titulaires de l'enseignement scolaire en congé parental, disponibilité ou détachement à la rentrée 2022</t>
  </si>
  <si>
    <r>
      <t>► Lecture : La part des agents de catégorie A parmi l'ensemble des non-enseignants est passée de 53,1 % en 2015</t>
    </r>
    <r>
      <rPr>
        <sz val="9"/>
        <rFont val="Arial"/>
        <family val="2"/>
      </rPr>
      <t xml:space="preserve"> à 57,7 % en 2022.</t>
    </r>
  </si>
  <si>
    <t>► Champ : France métropolitaine + DROM (hors Mayotte pour le privé) personnels titulaires ou assimilés de l'éducation nationale.</t>
  </si>
  <si>
    <t>► Champ : France métropolitaine + DROM (hors Mayotte pour le privé) enseignants titulaires ou assimilés de l'éducation nationale.</t>
  </si>
  <si>
    <t>► Champ : France métropolitaine + DROM  personnels non enseignants titulaires de l'éducation nationale.</t>
  </si>
  <si>
    <t>► Champ : France métropolitaine + DROM (hors Mayotte pour le privé), personnels rémunérés au titre de l'éducation nationale, en activité au 30 novembre.</t>
  </si>
  <si>
    <t>► Champ : France métropolitaine + DROM (hors Mayotte pour le privé), personnels rémunérés au titre de l'éducation nationale, en activité au 30 novembre (hors étudiants en pré-professionnalisation  et apprentis).</t>
  </si>
  <si>
    <t>► Champ : France métropolitaine + DROM (hors Mayotte pour le privé) personnels rémunérés au titre de l'éducation nationale, en activité au 30 novembre.</t>
  </si>
  <si>
    <t>► Champ : France métropolitaine + DOM (hors Mayotte pour le privé), personnels appartenant à un corps enseignant, rémunérés au titre de l'éducation nationale, en activité au 30 novembre.</t>
  </si>
  <si>
    <t>► Champ : France métropolitaine + DROM, personnels appartenant à un corps non-enseignant, rémunérés au titre de l'éducation nationale, en activité au 30 novembre.</t>
  </si>
  <si>
    <t>Personnels vie scolaire (2)</t>
  </si>
  <si>
    <t>Non-enseignants (1)</t>
  </si>
  <si>
    <t>Vie scolaire (1)</t>
  </si>
  <si>
    <r>
      <t>Non enseignants</t>
    </r>
    <r>
      <rPr>
        <sz val="9"/>
        <rFont val="Calibri"/>
        <family val="2"/>
      </rPr>
      <t>⁴</t>
    </r>
  </si>
  <si>
    <t>Figure 1.3 - Evolution des effectifs des personnels de l'éducation nationale</t>
  </si>
  <si>
    <t>Figure 1. 4. - Evolution des effectifs enseignants de l'éducation nationale</t>
  </si>
  <si>
    <t>Figure 1.7 - Evolution de la part des non-titulaires parmi les personnels de l'éducation nationale</t>
  </si>
  <si>
    <t>Part des femmes (en %)</t>
  </si>
  <si>
    <t xml:space="preserve"> Part des moins de 35 ans
(en %)</t>
  </si>
  <si>
    <t xml:space="preserve">Part des 50 ans ou plus
(en %) </t>
  </si>
  <si>
    <r>
      <t xml:space="preserve">Part du temps partiel </t>
    </r>
    <r>
      <rPr>
        <b/>
        <sz val="9"/>
        <rFont val="Calibri"/>
        <family val="2"/>
      </rPr>
      <t>²</t>
    </r>
    <r>
      <rPr>
        <b/>
        <sz val="9"/>
        <rFont val="Arial"/>
        <family val="2"/>
      </rPr>
      <t xml:space="preserve">
(en %)</t>
    </r>
  </si>
  <si>
    <r>
      <t>Non enseignant</t>
    </r>
    <r>
      <rPr>
        <vertAlign val="superscript"/>
        <sz val="8"/>
        <rFont val="Arial"/>
        <family val="2"/>
      </rPr>
      <t>1</t>
    </r>
  </si>
  <si>
    <r>
      <rPr>
        <b/>
        <sz val="9"/>
        <rFont val="Arial"/>
        <family val="2"/>
      </rPr>
      <t xml:space="preserve">1. </t>
    </r>
    <r>
      <rPr>
        <sz val="9"/>
        <rFont val="Arial"/>
        <family val="2"/>
      </rPr>
      <t>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2022, suite à des difficultés dans la remontée des données, le nombre d’AED dans les bases n’est pas complet, en particulier les AED en CDI. Le nombre d'AED manquants a été estimé à 8 000 personnes. Ils sont ici comptabilisés parmi les effectifs des non-enseignants non-titulaires. Ce chiffre 2022 sera réactualisé dans la prochaine édition du Panorama.</t>
    </r>
  </si>
  <si>
    <r>
      <rPr>
        <b/>
        <sz val="9"/>
        <rFont val="Arial"/>
        <family val="2"/>
      </rPr>
      <t xml:space="preserve">4. </t>
    </r>
    <r>
      <rPr>
        <sz val="9"/>
        <rFont val="Arial"/>
        <family val="2"/>
      </rPr>
      <t>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2022, suite à des difficultés dans la remontée des données, le nombre d’AED dans les bases n’est pas complet, en particulier les AED en CDI. Le nombre d'AED manquants a été estimé à 8 000 personnes. Ils sont ici comptabilisés parmi les effectifs des non-enseignants non-titulaires. Ce chiffre 2022 sera réactualisé dans la prochaine édition du Panorama.</t>
    </r>
  </si>
  <si>
    <t xml:space="preserve">► Lecture : Parmi les agents féminins, 76 % sont titulaires, 24% non titulaires. </t>
  </si>
  <si>
    <r>
      <rPr>
        <b/>
        <sz val="9"/>
        <rFont val="Arial"/>
        <family val="2"/>
      </rPr>
      <t>2.</t>
    </r>
    <r>
      <rPr>
        <sz val="9"/>
        <rFont val="Arial"/>
        <family val="2"/>
      </rPr>
      <t xml:space="preserve">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2021 et 2022, suite à des difficultés dans la remontée des données, le nombre d’AED dans les bases n’est pas complet, en particulier les AED en CDI. Le nombre d'AED manquants a été estimé à 3 000 personnes en 2021 et 8 000 en 2022. Ils sont ici comptabilisés parmi les effectifs des personnels de vie scolaire non-titulaires. Ces chiffres seront réactualisés dans la prochaine édition du Panorama.</t>
    </r>
  </si>
  <si>
    <r>
      <rPr>
        <b/>
        <sz val="9"/>
        <rFont val="Arial"/>
        <family val="2"/>
      </rPr>
      <t>1.</t>
    </r>
    <r>
      <rPr>
        <sz val="9"/>
        <rFont val="Arial"/>
        <family val="2"/>
      </rPr>
      <t xml:space="preserve">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2021 et 2022, suite à des difficultés dans la remontée des données, le nombre d’AED dans les bases n’est pas complet, en particulier les AED en CDI. Le nombre d'AED manquants a été estimé à 3 000 personnes en 2021 et 8 000 en 2022. Ils sont ici comptabilisés parmi les effectifs des personnels non enseignants. Ces chiffres seront réactualisés dans la prochaine édition du Panorama.</t>
    </r>
  </si>
  <si>
    <r>
      <rPr>
        <b/>
        <sz val="9"/>
        <rFont val="Arial"/>
        <family val="2"/>
      </rPr>
      <t>1.</t>
    </r>
    <r>
      <rPr>
        <sz val="9"/>
        <rFont val="Arial"/>
        <family val="2"/>
      </rPr>
      <t xml:space="preserve">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2021 et 2022, suite à des difficultés dans la remontée des données, le nombre d’AED dans les bases n’est pas complet, en particulier les AED en CDI. Le nombre d'AED manquants a été estimé à 3 000 personnes en 2021 et 8 000 en 2022. Ils sont ici comptabilisés parmi les effectifs des personnels de vie scolaire. Ces chiffres seront réactualisés dans la prochaine édition du Panorama.</t>
    </r>
  </si>
  <si>
    <t>Catégorie A</t>
  </si>
  <si>
    <t>Catégorie B</t>
  </si>
  <si>
    <t>Catégorie C</t>
  </si>
  <si>
    <t>Tableau 1.3 - Evolution des effectifs des personnels de l'éducation nationale</t>
  </si>
  <si>
    <t>► Champ : France métropolitaine + DOM (hors Mayotte pour le privé), personnels appartenant à un corps non-enseignant, rémunérés au titre de l'éducation nationale, en activité au 30 novembre.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</si>
</sst>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
    <numFmt numFmtId="167" formatCode="#######0"/>
    <numFmt numFmtId="168" formatCode="#######0.0"/>
    <numFmt numFmtId="169" formatCode="###0.0"/>
    <numFmt numFmtId="170" formatCode="######0.0"/>
    <numFmt numFmtId="171" formatCode="_-* #,##0_-;\-* #,##0_-;_-* &quot;-&quot;??_-;_-@_-"/>
    <numFmt numFmtId="172" formatCode="_-* #,##0.0_-;\-* #,##0.0_-;_-* &quot;-&quot;??_-;_-@_-"/>
  </numFmts>
  <fonts count="30">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0"/>
      <name val="Arial"/>
      <family val="2"/>
    </font>
    <font>
      <b/>
      <sz val="10"/>
      <color rgb="FFFF0000"/>
      <name val="Arial"/>
      <family val="2"/>
    </font>
    <font>
      <sz val="9"/>
      <color theme="1"/>
      <name val="Calibri"/>
      <family val="2"/>
      <scheme val="minor"/>
    </font>
    <font>
      <sz val="9"/>
      <name val="Calibri"/>
      <family val="2"/>
    </font>
    <font>
      <sz val="11"/>
      <name val="Calibri"/>
      <family val="2"/>
    </font>
    <font>
      <vertAlign val="superscript"/>
      <sz val="9"/>
      <name val="Arial"/>
      <family val="2"/>
    </font>
    <font>
      <i/>
      <sz val="9"/>
      <name val="Arial"/>
      <family val="2"/>
    </font>
    <font>
      <b/>
      <vertAlign val="superscript"/>
      <sz val="9"/>
      <name val="Arial"/>
      <family val="2"/>
    </font>
    <font>
      <sz val="8"/>
      <name val="Arial"/>
      <family val="2"/>
    </font>
    <font>
      <sz val="12"/>
      <name val="Times New Roman"/>
      <family val="1"/>
    </font>
    <font>
      <b/>
      <sz val="8"/>
      <name val="Arial"/>
      <family val="2"/>
    </font>
    <font>
      <b/>
      <sz val="10"/>
      <name val="MS Sans Serif"/>
      <family val="2"/>
    </font>
    <font>
      <b/>
      <sz val="8"/>
      <color rgb="FFCC0099"/>
      <name val="Arial"/>
      <family val="2"/>
    </font>
    <font>
      <sz val="10"/>
      <name val="MS Sans Serif"/>
      <family val="2"/>
    </font>
    <font>
      <b/>
      <sz val="8"/>
      <color theme="1"/>
      <name val="Calibri"/>
      <family val="2"/>
      <scheme val="minor"/>
    </font>
    <font>
      <sz val="9.5"/>
      <color rgb="FF000000"/>
      <name val="Albany AMT"/>
    </font>
    <font>
      <b/>
      <sz val="9.5"/>
      <color rgb="FF000000"/>
      <name val="Albany AMT"/>
    </font>
    <font>
      <vertAlign val="superscript"/>
      <sz val="10"/>
      <name val="Arial"/>
      <family val="2"/>
    </font>
    <font>
      <sz val="10"/>
      <name val="Arial"/>
      <family val="2"/>
    </font>
    <font>
      <b/>
      <sz val="10"/>
      <color theme="1"/>
      <name val="Arial"/>
      <family val="2"/>
    </font>
    <font>
      <sz val="10"/>
      <name val="Arial"/>
    </font>
    <font>
      <b/>
      <sz val="9"/>
      <name val="Calibri"/>
      <family val="2"/>
    </font>
    <font>
      <vertAlign val="superscript"/>
      <sz val="8"/>
      <name val="Arial"/>
      <family val="2"/>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rgb="FF99CCFF"/>
        <bgColor indexed="64"/>
      </patternFill>
    </fill>
  </fills>
  <borders count="90">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right/>
      <top/>
      <bottom style="thin">
        <color indexed="64"/>
      </bottom>
      <diagonal/>
    </border>
    <border>
      <left style="thin">
        <color indexed="64"/>
      </left>
      <right style="thin">
        <color indexed="64"/>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00FF"/>
      </left>
      <right/>
      <top style="thin">
        <color indexed="64"/>
      </top>
      <bottom style="thin">
        <color indexed="64"/>
      </bottom>
      <diagonal/>
    </border>
    <border>
      <left style="thin">
        <color indexed="64"/>
      </left>
      <right style="thin">
        <color rgb="FFFF00FF"/>
      </right>
      <top style="thin">
        <color indexed="64"/>
      </top>
      <bottom style="thin">
        <color indexed="64"/>
      </bottom>
      <diagonal/>
    </border>
    <border>
      <left style="thin">
        <color indexed="64"/>
      </left>
      <right style="thin">
        <color indexed="64"/>
      </right>
      <top style="thin">
        <color theme="3" tint="-0.24994659260841701"/>
      </top>
      <bottom/>
      <diagonal/>
    </border>
    <border>
      <left style="thin">
        <color indexed="64"/>
      </left>
      <right/>
      <top style="thin">
        <color theme="3" tint="-0.24994659260841701"/>
      </top>
      <bottom/>
      <diagonal/>
    </border>
    <border>
      <left style="thin">
        <color indexed="64"/>
      </left>
      <right style="thin">
        <color indexed="64"/>
      </right>
      <top/>
      <bottom style="thin">
        <color theme="3" tint="-0.24994659260841701"/>
      </bottom>
      <diagonal/>
    </border>
    <border>
      <left/>
      <right/>
      <top/>
      <bottom style="thin">
        <color theme="3" tint="-0.24994659260841701"/>
      </bottom>
      <diagonal/>
    </border>
    <border>
      <left style="thin">
        <color indexed="64"/>
      </left>
      <right/>
      <top/>
      <bottom style="thin">
        <color theme="3"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rgb="FFC1C1C1"/>
      </left>
      <right style="thin">
        <color rgb="FFC1C1C1"/>
      </right>
      <top style="thin">
        <color rgb="FFC1C1C1"/>
      </top>
      <bottom style="thin">
        <color rgb="FFC1C1C1"/>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bottom style="medium">
        <color indexed="64"/>
      </bottom>
      <diagonal/>
    </border>
    <border>
      <left/>
      <right style="thin">
        <color indexed="64"/>
      </right>
      <top/>
      <bottom style="thin">
        <color auto="1"/>
      </bottom>
      <diagonal/>
    </border>
    <border>
      <left/>
      <right/>
      <top/>
      <bottom style="thin">
        <color indexed="64"/>
      </bottom>
      <diagonal/>
    </border>
    <border>
      <left style="thin">
        <color indexed="64"/>
      </left>
      <right style="thin">
        <color indexed="64"/>
      </right>
      <top/>
      <bottom style="thin">
        <color auto="1"/>
      </bottom>
      <diagonal/>
    </border>
    <border>
      <left style="thin">
        <color indexed="64"/>
      </left>
      <right style="thin">
        <color theme="1" tint="0.499984740745262"/>
      </right>
      <top/>
      <bottom style="thin">
        <color indexed="64"/>
      </bottom>
      <diagonal/>
    </border>
    <border>
      <left style="thin">
        <color indexed="64"/>
      </left>
      <right style="thin">
        <color theme="1" tint="0.499984740745262"/>
      </right>
      <top/>
      <bottom/>
      <diagonal/>
    </border>
    <border>
      <left style="thin">
        <color indexed="64"/>
      </left>
      <right style="thin">
        <color theme="1" tint="0.499984740745262"/>
      </right>
      <top style="thin">
        <color indexed="64"/>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thin">
        <color indexed="64"/>
      </right>
      <top style="thin">
        <color indexed="8"/>
      </top>
      <bottom/>
      <diagonal/>
    </border>
    <border>
      <left/>
      <right/>
      <top style="thin">
        <color indexed="8"/>
      </top>
      <bottom/>
      <diagonal/>
    </border>
    <border>
      <left style="thin">
        <color indexed="8"/>
      </left>
      <right/>
      <top style="thin">
        <color indexed="8"/>
      </top>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rgb="FFC1C1C1"/>
      </left>
      <right/>
      <top/>
      <bottom/>
      <diagonal/>
    </border>
    <border>
      <left style="thin">
        <color rgb="FFC1C1C1"/>
      </left>
      <right style="thin">
        <color rgb="FFC1C1C1"/>
      </right>
      <top style="thin">
        <color rgb="FFC1C1C1"/>
      </top>
      <bottom style="thin">
        <color indexed="64"/>
      </bottom>
      <diagonal/>
    </border>
    <border>
      <left style="thin">
        <color rgb="FFC1C1C1"/>
      </left>
      <right style="thin">
        <color indexed="64"/>
      </right>
      <top style="thin">
        <color rgb="FFC1C1C1"/>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rgb="FFC1C1C1"/>
      </left>
      <right style="thin">
        <color indexed="64"/>
      </right>
      <top style="thin">
        <color rgb="FFC1C1C1"/>
      </top>
      <bottom style="thin">
        <color rgb="FFC1C1C1"/>
      </bottom>
      <diagonal/>
    </border>
    <border>
      <left style="thin">
        <color indexed="64"/>
      </left>
      <right style="thin">
        <color indexed="64"/>
      </right>
      <top style="thin">
        <color rgb="FFC1C1C1"/>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C1C1C1"/>
      </right>
      <top style="thin">
        <color indexed="64"/>
      </top>
      <bottom style="thin">
        <color indexed="64"/>
      </bottom>
      <diagonal/>
    </border>
    <border>
      <left style="thin">
        <color rgb="FFC1C1C1"/>
      </left>
      <right/>
      <top style="thin">
        <color indexed="64"/>
      </top>
      <bottom style="thin">
        <color indexed="64"/>
      </bottom>
      <diagonal/>
    </border>
    <border>
      <left style="thin">
        <color rgb="FFC1C1C1"/>
      </left>
      <right style="thin">
        <color rgb="FFC1C1C1"/>
      </right>
      <top style="thin">
        <color indexed="64"/>
      </top>
      <bottom style="thin">
        <color indexed="64"/>
      </bottom>
      <diagonal/>
    </border>
    <border>
      <left style="thin">
        <color rgb="FFC1C1C1"/>
      </left>
      <right style="thin">
        <color indexed="64"/>
      </right>
      <top style="thin">
        <color indexed="64"/>
      </top>
      <bottom style="thin">
        <color indexed="64"/>
      </bottom>
      <diagonal/>
    </border>
    <border>
      <left/>
      <right style="thin">
        <color rgb="FFC1C1C1"/>
      </right>
      <top style="thin">
        <color indexed="64"/>
      </top>
      <bottom style="thin">
        <color rgb="FFC1C1C1"/>
      </bottom>
      <diagonal/>
    </border>
    <border>
      <left style="thin">
        <color rgb="FFC1C1C1"/>
      </left>
      <right style="thin">
        <color rgb="FFC1C1C1"/>
      </right>
      <top style="thin">
        <color indexed="64"/>
      </top>
      <bottom style="thin">
        <color rgb="FFC1C1C1"/>
      </bottom>
      <diagonal/>
    </border>
    <border>
      <left style="thin">
        <color rgb="FFC1C1C1"/>
      </left>
      <right style="thin">
        <color indexed="64"/>
      </right>
      <top style="thin">
        <color indexed="64"/>
      </top>
      <bottom style="thin">
        <color rgb="FFC1C1C1"/>
      </bottom>
      <diagonal/>
    </border>
    <border>
      <left/>
      <right style="thin">
        <color rgb="FFC1C1C1"/>
      </right>
      <top style="thin">
        <color rgb="FFC1C1C1"/>
      </top>
      <bottom style="thin">
        <color rgb="FFC1C1C1"/>
      </bottom>
      <diagonal/>
    </border>
    <border>
      <left/>
      <right style="thin">
        <color rgb="FFC1C1C1"/>
      </right>
      <top style="thin">
        <color rgb="FFC1C1C1"/>
      </top>
      <bottom style="thin">
        <color indexed="64"/>
      </bottom>
      <diagonal/>
    </border>
    <border>
      <left/>
      <right style="thin">
        <color rgb="FFC1C1C1"/>
      </right>
      <top/>
      <bottom style="thin">
        <color indexed="64"/>
      </bottom>
      <diagonal/>
    </border>
    <border>
      <left style="thin">
        <color rgb="FFC1C1C1"/>
      </left>
      <right style="thin">
        <color rgb="FFC1C1C1"/>
      </right>
      <top/>
      <bottom style="thin">
        <color indexed="64"/>
      </bottom>
      <diagonal/>
    </border>
    <border>
      <left style="thin">
        <color rgb="FFC1C1C1"/>
      </left>
      <right style="thin">
        <color indexed="64"/>
      </right>
      <top/>
      <bottom style="thin">
        <color indexed="64"/>
      </bottom>
      <diagonal/>
    </border>
    <border>
      <left/>
      <right style="thin">
        <color rgb="FFC1C1C1"/>
      </right>
      <top/>
      <bottom/>
      <diagonal/>
    </border>
    <border>
      <left style="thin">
        <color rgb="FFC1C1C1"/>
      </left>
      <right style="thin">
        <color rgb="FFC1C1C1"/>
      </right>
      <top/>
      <bottom/>
      <diagonal/>
    </border>
    <border>
      <left style="thin">
        <color theme="1" tint="0.499984740745262"/>
      </left>
      <right/>
      <top style="thin">
        <color indexed="64"/>
      </top>
      <bottom style="thin">
        <color indexed="64"/>
      </bottom>
      <diagonal/>
    </border>
  </borders>
  <cellStyleXfs count="10">
    <xf numFmtId="0" fontId="0" fillId="0" borderId="0"/>
    <xf numFmtId="0" fontId="2" fillId="0" borderId="0"/>
    <xf numFmtId="0" fontId="4" fillId="0" borderId="0"/>
    <xf numFmtId="0" fontId="4" fillId="0" borderId="0"/>
    <xf numFmtId="0" fontId="20" fillId="0" borderId="0"/>
    <xf numFmtId="0" fontId="22" fillId="0" borderId="0"/>
    <xf numFmtId="0" fontId="1" fillId="0" borderId="0"/>
    <xf numFmtId="0" fontId="4" fillId="0" borderId="0"/>
    <xf numFmtId="43" fontId="25" fillId="0" borderId="0" applyFont="0" applyFill="0" applyBorder="0" applyAlignment="0" applyProtection="0"/>
    <xf numFmtId="9" fontId="27" fillId="0" borderId="0" applyFont="0" applyFill="0" applyBorder="0" applyAlignment="0" applyProtection="0"/>
  </cellStyleXfs>
  <cellXfs count="453">
    <xf numFmtId="0" fontId="0" fillId="0" borderId="0" xfId="0"/>
    <xf numFmtId="0" fontId="4" fillId="0" borderId="0" xfId="0" applyFont="1"/>
    <xf numFmtId="0" fontId="4" fillId="2" borderId="0" xfId="0" applyFont="1" applyFill="1"/>
    <xf numFmtId="0" fontId="5" fillId="2" borderId="0" xfId="1" applyFont="1" applyFill="1"/>
    <xf numFmtId="0" fontId="5" fillId="2" borderId="0" xfId="1" applyFont="1" applyFill="1" applyAlignment="1">
      <alignment horizontal="left"/>
    </xf>
    <xf numFmtId="0" fontId="4" fillId="2" borderId="0" xfId="1" applyFont="1" applyFill="1"/>
    <xf numFmtId="0" fontId="7" fillId="2" borderId="0" xfId="1" applyFont="1" applyFill="1"/>
    <xf numFmtId="0" fontId="4" fillId="0" borderId="0" xfId="2" applyFill="1"/>
    <xf numFmtId="1" fontId="4" fillId="0" borderId="0" xfId="2" applyNumberFormat="1" applyFill="1"/>
    <xf numFmtId="0" fontId="4" fillId="0" borderId="0" xfId="2" applyFont="1" applyFill="1"/>
    <xf numFmtId="3" fontId="4" fillId="0" borderId="0" xfId="2" applyNumberFormat="1" applyFill="1"/>
    <xf numFmtId="1" fontId="5" fillId="0" borderId="0" xfId="2" applyNumberFormat="1" applyFont="1" applyFill="1"/>
    <xf numFmtId="0" fontId="5" fillId="0" borderId="0" xfId="2" applyFont="1" applyFill="1"/>
    <xf numFmtId="0" fontId="5" fillId="0" borderId="0" xfId="0" applyFont="1" applyFill="1"/>
    <xf numFmtId="0" fontId="8" fillId="0" borderId="0" xfId="2" applyFont="1" applyFill="1"/>
    <xf numFmtId="0" fontId="5" fillId="0" borderId="0" xfId="2" applyFont="1" applyFill="1" applyBorder="1"/>
    <xf numFmtId="3" fontId="4" fillId="0" borderId="0" xfId="2" applyNumberFormat="1" applyFont="1" applyFill="1" applyBorder="1" applyAlignment="1">
      <alignment vertical="top" wrapText="1"/>
    </xf>
    <xf numFmtId="1" fontId="4" fillId="0" borderId="0" xfId="2" applyNumberFormat="1" applyBorder="1" applyAlignment="1">
      <alignment vertical="top" wrapText="1"/>
    </xf>
    <xf numFmtId="0" fontId="4" fillId="0" borderId="0" xfId="2" applyFill="1" applyBorder="1" applyAlignment="1">
      <alignment vertical="top" wrapText="1"/>
    </xf>
    <xf numFmtId="0" fontId="11" fillId="0" borderId="0" xfId="2" applyFont="1" applyFill="1"/>
    <xf numFmtId="0" fontId="6" fillId="0" borderId="3" xfId="2" applyFont="1" applyFill="1" applyBorder="1" applyAlignment="1">
      <alignment horizontal="center" vertical="justify" wrapText="1"/>
    </xf>
    <xf numFmtId="0" fontId="6" fillId="0" borderId="13" xfId="2" applyFont="1" applyFill="1" applyBorder="1" applyAlignment="1">
      <alignment horizontal="center" vertical="justify" wrapText="1"/>
    </xf>
    <xf numFmtId="164" fontId="4" fillId="0" borderId="0" xfId="2" applyNumberFormat="1" applyFill="1" applyBorder="1" applyAlignment="1">
      <alignment vertical="top" wrapText="1"/>
    </xf>
    <xf numFmtId="0" fontId="5" fillId="0" borderId="3" xfId="2" applyFont="1" applyFill="1" applyBorder="1" applyAlignment="1">
      <alignment horizontal="center" vertical="justify" wrapText="1"/>
    </xf>
    <xf numFmtId="0" fontId="5" fillId="0" borderId="13" xfId="2" applyFont="1" applyFill="1" applyBorder="1" applyAlignment="1">
      <alignment horizontal="center" vertical="justify" wrapText="1"/>
    </xf>
    <xf numFmtId="164" fontId="4" fillId="0" borderId="0" xfId="2" applyNumberFormat="1" applyFill="1"/>
    <xf numFmtId="1" fontId="4" fillId="0" borderId="0" xfId="2" applyNumberFormat="1" applyBorder="1" applyAlignment="1">
      <alignment wrapText="1"/>
    </xf>
    <xf numFmtId="3" fontId="11" fillId="0" borderId="0" xfId="2" applyNumberFormat="1" applyFont="1" applyFill="1"/>
    <xf numFmtId="0" fontId="6" fillId="3" borderId="15" xfId="2" applyFont="1" applyFill="1" applyBorder="1" applyAlignment="1">
      <alignment horizontal="center" vertical="top" wrapText="1"/>
    </xf>
    <xf numFmtId="164" fontId="5" fillId="0" borderId="0" xfId="2" applyNumberFormat="1" applyFont="1" applyFill="1"/>
    <xf numFmtId="3" fontId="5" fillId="0" borderId="0" xfId="2" applyNumberFormat="1" applyFont="1" applyFill="1"/>
    <xf numFmtId="0" fontId="6" fillId="3" borderId="16" xfId="2" applyFont="1" applyFill="1" applyBorder="1" applyAlignment="1">
      <alignment horizontal="center" vertical="top" wrapText="1"/>
    </xf>
    <xf numFmtId="0" fontId="6" fillId="3" borderId="18" xfId="2" applyFont="1" applyFill="1" applyBorder="1" applyAlignment="1">
      <alignment horizontal="center" vertical="top" wrapText="1"/>
    </xf>
    <xf numFmtId="0" fontId="6" fillId="3" borderId="7" xfId="2" applyFont="1" applyFill="1" applyBorder="1" applyAlignment="1">
      <alignment horizontal="center" vertical="top" wrapText="1"/>
    </xf>
    <xf numFmtId="0" fontId="6" fillId="0" borderId="0" xfId="2" applyFont="1" applyFill="1"/>
    <xf numFmtId="0" fontId="7" fillId="0" borderId="0" xfId="2" applyFont="1" applyFill="1"/>
    <xf numFmtId="166" fontId="0" fillId="0" borderId="0" xfId="0" applyNumberFormat="1" applyFill="1" applyBorder="1"/>
    <xf numFmtId="164" fontId="0" fillId="0" borderId="0" xfId="0" applyNumberFormat="1"/>
    <xf numFmtId="166" fontId="0" fillId="0" borderId="0" xfId="0" applyNumberFormat="1"/>
    <xf numFmtId="0" fontId="0" fillId="0" borderId="3" xfId="0" applyBorder="1" applyAlignment="1">
      <alignment vertical="top" wrapText="1"/>
    </xf>
    <xf numFmtId="0" fontId="0" fillId="0" borderId="3" xfId="0" applyFont="1" applyBorder="1" applyAlignment="1">
      <alignment vertical="top" wrapText="1"/>
    </xf>
    <xf numFmtId="0" fontId="0" fillId="0" borderId="3" xfId="0" applyFill="1" applyBorder="1"/>
    <xf numFmtId="0" fontId="0" fillId="0" borderId="23" xfId="0" applyBorder="1"/>
    <xf numFmtId="0" fontId="15" fillId="0" borderId="3" xfId="0" applyFont="1" applyBorder="1"/>
    <xf numFmtId="0" fontId="0" fillId="0" borderId="3" xfId="0" applyBorder="1"/>
    <xf numFmtId="0" fontId="0" fillId="0" borderId="0" xfId="0" applyBorder="1"/>
    <xf numFmtId="0" fontId="5" fillId="0" borderId="0" xfId="0" applyFont="1"/>
    <xf numFmtId="0" fontId="5" fillId="0" borderId="0" xfId="0" applyFont="1" applyAlignment="1">
      <alignment wrapText="1"/>
    </xf>
    <xf numFmtId="0" fontId="5" fillId="2" borderId="0" xfId="0" applyFont="1" applyFill="1" applyAlignment="1">
      <alignment wrapText="1"/>
    </xf>
    <xf numFmtId="0" fontId="10" fillId="2" borderId="0" xfId="0" applyFont="1" applyFill="1"/>
    <xf numFmtId="0" fontId="0" fillId="2" borderId="0" xfId="0" applyFill="1"/>
    <xf numFmtId="0" fontId="11" fillId="0" borderId="0" xfId="0" applyFont="1"/>
    <xf numFmtId="0" fontId="7" fillId="2" borderId="0" xfId="0" applyFont="1" applyFill="1"/>
    <xf numFmtId="0" fontId="5" fillId="0" borderId="0" xfId="0" applyFont="1" applyAlignment="1">
      <alignment horizontal="left" wrapText="1"/>
    </xf>
    <xf numFmtId="0" fontId="0" fillId="0" borderId="0" xfId="0" applyFill="1" applyBorder="1"/>
    <xf numFmtId="0" fontId="0" fillId="0" borderId="0" xfId="0" applyNumberFormat="1" applyFill="1" applyBorder="1"/>
    <xf numFmtId="1" fontId="0" fillId="0" borderId="0" xfId="0" applyNumberFormat="1"/>
    <xf numFmtId="1" fontId="0" fillId="0" borderId="0" xfId="0" applyNumberFormat="1" applyFill="1" applyBorder="1"/>
    <xf numFmtId="4" fontId="0" fillId="0" borderId="0" xfId="0" applyNumberFormat="1"/>
    <xf numFmtId="3" fontId="0" fillId="4" borderId="3" xfId="0" applyNumberFormat="1" applyFill="1" applyBorder="1"/>
    <xf numFmtId="166" fontId="0" fillId="0" borderId="3" xfId="0" applyNumberFormat="1" applyFill="1" applyBorder="1"/>
    <xf numFmtId="0" fontId="5" fillId="0" borderId="3" xfId="0" applyFont="1" applyFill="1" applyBorder="1"/>
    <xf numFmtId="164" fontId="0" fillId="0" borderId="0" xfId="0" applyNumberFormat="1" applyFill="1" applyBorder="1"/>
    <xf numFmtId="3" fontId="4" fillId="4" borderId="3" xfId="0" applyNumberFormat="1" applyFont="1" applyFill="1" applyBorder="1"/>
    <xf numFmtId="0" fontId="4" fillId="0" borderId="0" xfId="0" applyFont="1" applyFill="1" applyBorder="1"/>
    <xf numFmtId="0" fontId="5" fillId="0" borderId="3" xfId="0" applyFont="1" applyBorder="1"/>
    <xf numFmtId="0" fontId="5" fillId="0" borderId="0" xfId="0" applyFont="1" applyFill="1" applyBorder="1"/>
    <xf numFmtId="0" fontId="8" fillId="0" borderId="0" xfId="0" applyFont="1"/>
    <xf numFmtId="3" fontId="0" fillId="0" borderId="0" xfId="0" applyNumberFormat="1"/>
    <xf numFmtId="0" fontId="4" fillId="0" borderId="0" xfId="3"/>
    <xf numFmtId="0" fontId="16" fillId="0" borderId="0" xfId="0" applyFont="1"/>
    <xf numFmtId="0" fontId="5" fillId="2" borderId="0" xfId="3" applyFont="1" applyFill="1"/>
    <xf numFmtId="0" fontId="8" fillId="0" borderId="0" xfId="3" applyFont="1"/>
    <xf numFmtId="165" fontId="15" fillId="0" borderId="24" xfId="2" applyNumberFormat="1" applyFont="1" applyFill="1" applyBorder="1" applyAlignment="1">
      <alignment vertical="center" wrapText="1"/>
    </xf>
    <xf numFmtId="3" fontId="15" fillId="0" borderId="24" xfId="2" applyNumberFormat="1" applyFont="1" applyFill="1" applyBorder="1" applyAlignment="1">
      <alignment vertical="center" wrapText="1"/>
    </xf>
    <xf numFmtId="0" fontId="4" fillId="0" borderId="26" xfId="3" applyBorder="1"/>
    <xf numFmtId="165" fontId="15" fillId="0" borderId="3" xfId="2" applyNumberFormat="1" applyFont="1" applyFill="1" applyBorder="1" applyAlignment="1">
      <alignment vertical="center" wrapText="1"/>
    </xf>
    <xf numFmtId="3" fontId="15" fillId="0" borderId="3" xfId="2" applyNumberFormat="1" applyFont="1" applyFill="1" applyBorder="1" applyAlignment="1">
      <alignment vertical="center" wrapText="1"/>
    </xf>
    <xf numFmtId="0" fontId="18" fillId="0" borderId="12" xfId="0" applyFont="1" applyBorder="1" applyAlignment="1">
      <alignment vertical="center"/>
    </xf>
    <xf numFmtId="3" fontId="4" fillId="0" borderId="0" xfId="3" applyNumberFormat="1"/>
    <xf numFmtId="165" fontId="17" fillId="0" borderId="19" xfId="2" applyNumberFormat="1" applyFont="1" applyFill="1" applyBorder="1" applyAlignment="1">
      <alignment vertical="center" wrapText="1"/>
    </xf>
    <xf numFmtId="3" fontId="17" fillId="0" borderId="19" xfId="2" applyNumberFormat="1" applyFont="1" applyFill="1" applyBorder="1" applyAlignment="1">
      <alignment vertical="center" wrapText="1"/>
    </xf>
    <xf numFmtId="0" fontId="19" fillId="0" borderId="1" xfId="2" applyFont="1" applyFill="1" applyBorder="1" applyAlignment="1">
      <alignment vertical="center" wrapText="1"/>
    </xf>
    <xf numFmtId="0" fontId="18" fillId="0" borderId="2" xfId="0" applyFont="1" applyBorder="1" applyAlignment="1">
      <alignment vertical="center"/>
    </xf>
    <xf numFmtId="165" fontId="17" fillId="0" borderId="3" xfId="2" applyNumberFormat="1" applyFont="1" applyFill="1" applyBorder="1" applyAlignment="1">
      <alignment vertical="center" wrapText="1"/>
    </xf>
    <xf numFmtId="3" fontId="17" fillId="0" borderId="3" xfId="2" applyNumberFormat="1" applyFont="1" applyFill="1" applyBorder="1" applyAlignment="1">
      <alignment vertical="center" wrapText="1"/>
    </xf>
    <xf numFmtId="165" fontId="15" fillId="0" borderId="17" xfId="2" applyNumberFormat="1" applyFont="1" applyFill="1" applyBorder="1" applyAlignment="1">
      <alignment vertical="center" wrapText="1"/>
    </xf>
    <xf numFmtId="3" fontId="15" fillId="0" borderId="17" xfId="2" applyNumberFormat="1" applyFont="1" applyFill="1" applyBorder="1" applyAlignment="1">
      <alignment vertical="center" wrapText="1"/>
    </xf>
    <xf numFmtId="165" fontId="17" fillId="0" borderId="32" xfId="2" applyNumberFormat="1" applyFont="1" applyFill="1" applyBorder="1" applyAlignment="1">
      <alignment vertical="center" wrapText="1"/>
    </xf>
    <xf numFmtId="3" fontId="17" fillId="0" borderId="32" xfId="2" applyNumberFormat="1" applyFont="1" applyFill="1" applyBorder="1" applyAlignment="1">
      <alignment vertical="center" wrapText="1"/>
    </xf>
    <xf numFmtId="165" fontId="17" fillId="0" borderId="17" xfId="2" applyNumberFormat="1" applyFont="1" applyFill="1" applyBorder="1" applyAlignment="1">
      <alignment vertical="center" wrapText="1"/>
    </xf>
    <xf numFmtId="3" fontId="17" fillId="0" borderId="17" xfId="2" applyNumberFormat="1" applyFont="1" applyFill="1" applyBorder="1" applyAlignment="1">
      <alignment vertical="center" wrapText="1"/>
    </xf>
    <xf numFmtId="165" fontId="17" fillId="0" borderId="13" xfId="2" applyNumberFormat="1" applyFont="1" applyFill="1" applyBorder="1" applyAlignment="1">
      <alignment vertical="center" wrapText="1"/>
    </xf>
    <xf numFmtId="3" fontId="17" fillId="0" borderId="13" xfId="2" applyNumberFormat="1" applyFont="1" applyFill="1" applyBorder="1" applyAlignment="1">
      <alignment vertical="center" wrapText="1"/>
    </xf>
    <xf numFmtId="165" fontId="17" fillId="0" borderId="34" xfId="2" applyNumberFormat="1" applyFont="1" applyFill="1" applyBorder="1" applyAlignment="1">
      <alignment vertical="center" wrapText="1"/>
    </xf>
    <xf numFmtId="3" fontId="17" fillId="0" borderId="34" xfId="2" applyNumberFormat="1" applyFont="1" applyFill="1" applyBorder="1" applyAlignment="1">
      <alignment vertical="center" wrapText="1"/>
    </xf>
    <xf numFmtId="0" fontId="17" fillId="0" borderId="36" xfId="2" applyFont="1" applyFill="1" applyBorder="1" applyAlignment="1">
      <alignment horizontal="left" vertical="center" wrapText="1"/>
    </xf>
    <xf numFmtId="164" fontId="4" fillId="0" borderId="0" xfId="3" applyNumberFormat="1"/>
    <xf numFmtId="0" fontId="15" fillId="0" borderId="12" xfId="2" applyFont="1" applyFill="1" applyBorder="1" applyAlignment="1">
      <alignment horizontal="left" vertical="center" wrapText="1"/>
    </xf>
    <xf numFmtId="1" fontId="4" fillId="0" borderId="0" xfId="3" applyNumberFormat="1"/>
    <xf numFmtId="165" fontId="15" fillId="0" borderId="32" xfId="2" applyNumberFormat="1" applyFont="1" applyFill="1" applyBorder="1" applyAlignment="1">
      <alignment vertical="center" wrapText="1"/>
    </xf>
    <xf numFmtId="3" fontId="15" fillId="0" borderId="32" xfId="2" applyNumberFormat="1" applyFont="1" applyFill="1" applyBorder="1" applyAlignment="1">
      <alignment vertical="center" wrapText="1"/>
    </xf>
    <xf numFmtId="0" fontId="15" fillId="0" borderId="33" xfId="2" applyFont="1" applyFill="1" applyBorder="1" applyAlignment="1">
      <alignment horizontal="left" vertical="center" wrapText="1"/>
    </xf>
    <xf numFmtId="165" fontId="15" fillId="0" borderId="19" xfId="2" applyNumberFormat="1" applyFont="1" applyFill="1" applyBorder="1" applyAlignment="1">
      <alignment vertical="center" wrapText="1"/>
    </xf>
    <xf numFmtId="3" fontId="15" fillId="0" borderId="19" xfId="2" applyNumberFormat="1" applyFont="1" applyFill="1" applyBorder="1" applyAlignment="1">
      <alignment vertical="center" wrapText="1"/>
    </xf>
    <xf numFmtId="0" fontId="15" fillId="0" borderId="2" xfId="2" applyFont="1" applyFill="1" applyBorder="1" applyAlignment="1">
      <alignment horizontal="left" vertical="center" wrapText="1"/>
    </xf>
    <xf numFmtId="0" fontId="4" fillId="2" borderId="0" xfId="3" applyFill="1"/>
    <xf numFmtId="0" fontId="7" fillId="2" borderId="0" xfId="3" applyFont="1" applyFill="1"/>
    <xf numFmtId="0" fontId="20" fillId="0" borderId="0" xfId="4"/>
    <xf numFmtId="1" fontId="20" fillId="0" borderId="0" xfId="4" applyNumberFormat="1"/>
    <xf numFmtId="164" fontId="20" fillId="0" borderId="0" xfId="4" applyNumberFormat="1"/>
    <xf numFmtId="0" fontId="3" fillId="0" borderId="37" xfId="0" applyNumberFormat="1" applyFont="1" applyFill="1" applyBorder="1"/>
    <xf numFmtId="0" fontId="0" fillId="0" borderId="37" xfId="0" applyNumberFormat="1" applyBorder="1"/>
    <xf numFmtId="0" fontId="0" fillId="0" borderId="37" xfId="0" applyNumberFormat="1" applyBorder="1" applyAlignment="1">
      <alignment wrapText="1"/>
    </xf>
    <xf numFmtId="167" fontId="0" fillId="5" borderId="38" xfId="0" applyNumberFormat="1" applyFont="1" applyFill="1" applyBorder="1" applyAlignment="1">
      <alignment horizontal="right"/>
    </xf>
    <xf numFmtId="0" fontId="3" fillId="6" borderId="37" xfId="0" applyNumberFormat="1" applyFont="1" applyFill="1" applyBorder="1"/>
    <xf numFmtId="0" fontId="20" fillId="2" borderId="0" xfId="4" applyFill="1"/>
    <xf numFmtId="0" fontId="5" fillId="2" borderId="0" xfId="0" applyFont="1" applyFill="1"/>
    <xf numFmtId="0" fontId="7" fillId="2" borderId="0" xfId="4" applyFont="1" applyFill="1"/>
    <xf numFmtId="164" fontId="18" fillId="0" borderId="0" xfId="4" applyNumberFormat="1" applyFont="1" applyBorder="1"/>
    <xf numFmtId="0" fontId="18" fillId="0" borderId="0" xfId="4" applyNumberFormat="1" applyFont="1" applyBorder="1"/>
    <xf numFmtId="0" fontId="18" fillId="0" borderId="0" xfId="4" applyFont="1" applyBorder="1"/>
    <xf numFmtId="0" fontId="5" fillId="0" borderId="3" xfId="4" applyFont="1" applyBorder="1"/>
    <xf numFmtId="0" fontId="10" fillId="2" borderId="0" xfId="0" applyFont="1" applyFill="1" applyBorder="1" applyAlignment="1">
      <alignment horizontal="left"/>
    </xf>
    <xf numFmtId="0" fontId="20" fillId="2" borderId="0" xfId="4" applyFill="1" applyBorder="1"/>
    <xf numFmtId="0" fontId="7" fillId="2" borderId="0" xfId="4" applyFont="1" applyFill="1" applyAlignment="1"/>
    <xf numFmtId="0" fontId="5" fillId="0" borderId="40" xfId="4" applyFont="1" applyBorder="1"/>
    <xf numFmtId="0" fontId="3" fillId="6" borderId="41" xfId="0" applyNumberFormat="1" applyFont="1" applyFill="1" applyBorder="1"/>
    <xf numFmtId="0" fontId="11" fillId="2" borderId="0" xfId="0" applyFont="1" applyFill="1"/>
    <xf numFmtId="0" fontId="18" fillId="2" borderId="0" xfId="4" applyFont="1" applyFill="1"/>
    <xf numFmtId="167" fontId="20" fillId="0" borderId="0" xfId="4" applyNumberFormat="1"/>
    <xf numFmtId="164" fontId="15" fillId="0" borderId="3" xfId="4" applyNumberFormat="1" applyFont="1" applyBorder="1" applyAlignment="1"/>
    <xf numFmtId="0" fontId="15" fillId="0" borderId="3" xfId="4" applyFont="1" applyBorder="1"/>
    <xf numFmtId="0" fontId="15" fillId="0" borderId="13" xfId="4" applyFont="1" applyBorder="1" applyAlignment="1">
      <alignment vertical="center"/>
    </xf>
    <xf numFmtId="0" fontId="15" fillId="0" borderId="40" xfId="4" applyFont="1" applyBorder="1"/>
    <xf numFmtId="0" fontId="21" fillId="6" borderId="39" xfId="0" applyNumberFormat="1" applyFont="1" applyFill="1" applyBorder="1"/>
    <xf numFmtId="0" fontId="21" fillId="6" borderId="37" xfId="0" applyNumberFormat="1" applyFont="1" applyFill="1" applyBorder="1"/>
    <xf numFmtId="3" fontId="20" fillId="0" borderId="0" xfId="4" applyNumberFormat="1"/>
    <xf numFmtId="0" fontId="4" fillId="0" borderId="43" xfId="0" applyNumberFormat="1" applyFont="1" applyBorder="1"/>
    <xf numFmtId="0" fontId="4" fillId="0" borderId="44" xfId="0" applyNumberFormat="1" applyFont="1" applyBorder="1"/>
    <xf numFmtId="0" fontId="4" fillId="0" borderId="45" xfId="0" applyNumberFormat="1" applyFont="1" applyBorder="1"/>
    <xf numFmtId="0" fontId="4" fillId="0" borderId="44" xfId="0" applyFont="1" applyBorder="1"/>
    <xf numFmtId="0" fontId="4" fillId="0" borderId="11" xfId="0" applyNumberFormat="1" applyFont="1" applyBorder="1"/>
    <xf numFmtId="0" fontId="4" fillId="0" borderId="0" xfId="0" applyNumberFormat="1" applyFont="1" applyBorder="1"/>
    <xf numFmtId="0" fontId="4" fillId="0" borderId="17" xfId="0" applyNumberFormat="1" applyFont="1" applyBorder="1"/>
    <xf numFmtId="0" fontId="4" fillId="0" borderId="0" xfId="0" applyFont="1" applyBorder="1"/>
    <xf numFmtId="0" fontId="4" fillId="0" borderId="14" xfId="0" applyNumberFormat="1" applyFont="1" applyBorder="1"/>
    <xf numFmtId="0" fontId="4" fillId="0" borderId="1" xfId="0" applyNumberFormat="1" applyFont="1" applyBorder="1"/>
    <xf numFmtId="0" fontId="4" fillId="0" borderId="19" xfId="0" applyNumberFormat="1" applyFont="1" applyBorder="1"/>
    <xf numFmtId="0" fontId="4" fillId="0" borderId="1" xfId="0" applyFont="1" applyBorder="1"/>
    <xf numFmtId="0" fontId="4" fillId="0" borderId="11" xfId="4" applyNumberFormat="1" applyFont="1" applyBorder="1"/>
    <xf numFmtId="0" fontId="4" fillId="0" borderId="0" xfId="4" applyNumberFormat="1" applyFont="1" applyBorder="1"/>
    <xf numFmtId="0" fontId="4" fillId="0" borderId="17" xfId="4" applyNumberFormat="1" applyFont="1" applyBorder="1"/>
    <xf numFmtId="0" fontId="4" fillId="0" borderId="49" xfId="4" applyFont="1" applyBorder="1"/>
    <xf numFmtId="0" fontId="4" fillId="0" borderId="52" xfId="4" applyNumberFormat="1" applyFont="1" applyBorder="1"/>
    <xf numFmtId="0" fontId="4" fillId="0" borderId="53" xfId="4" applyNumberFormat="1" applyFont="1" applyBorder="1"/>
    <xf numFmtId="0" fontId="4" fillId="0" borderId="54" xfId="4" applyNumberFormat="1" applyFont="1" applyBorder="1"/>
    <xf numFmtId="0" fontId="4" fillId="0" borderId="55" xfId="4" applyFont="1" applyBorder="1"/>
    <xf numFmtId="0" fontId="4" fillId="0" borderId="19" xfId="4" applyNumberFormat="1" applyFont="1" applyBorder="1"/>
    <xf numFmtId="0" fontId="4" fillId="0" borderId="57" xfId="4" applyNumberFormat="1" applyFont="1" applyBorder="1"/>
    <xf numFmtId="0" fontId="4" fillId="0" borderId="58" xfId="4" applyNumberFormat="1" applyFont="1" applyBorder="1"/>
    <xf numFmtId="0" fontId="4" fillId="0" borderId="59" xfId="4" applyFont="1" applyBorder="1"/>
    <xf numFmtId="0" fontId="5" fillId="2" borderId="0" xfId="0" applyFont="1" applyFill="1" applyAlignment="1">
      <alignment horizontal="left"/>
    </xf>
    <xf numFmtId="0" fontId="5" fillId="2" borderId="0" xfId="4" applyFont="1" applyFill="1" applyAlignment="1">
      <alignment horizontal="left"/>
    </xf>
    <xf numFmtId="0" fontId="7" fillId="2" borderId="0" xfId="4" applyFont="1" applyFill="1" applyAlignment="1">
      <alignment horizontal="center" wrapText="1"/>
    </xf>
    <xf numFmtId="0" fontId="7" fillId="2" borderId="0" xfId="4" applyFont="1" applyFill="1" applyAlignment="1">
      <alignment horizontal="left"/>
    </xf>
    <xf numFmtId="0" fontId="3" fillId="6" borderId="3" xfId="0" applyNumberFormat="1" applyFont="1" applyFill="1" applyBorder="1"/>
    <xf numFmtId="0" fontId="17" fillId="0" borderId="0" xfId="4" applyFont="1"/>
    <xf numFmtId="0" fontId="15" fillId="0" borderId="0" xfId="4" applyFont="1" applyBorder="1" applyAlignment="1">
      <alignment horizontal="right"/>
    </xf>
    <xf numFmtId="0" fontId="15" fillId="0" borderId="0" xfId="4" applyFont="1" applyBorder="1"/>
    <xf numFmtId="0" fontId="17" fillId="0" borderId="45" xfId="4" applyFont="1" applyBorder="1"/>
    <xf numFmtId="0" fontId="17" fillId="0" borderId="45" xfId="4" applyFont="1" applyBorder="1" applyAlignment="1">
      <alignment horizontal="left"/>
    </xf>
    <xf numFmtId="0" fontId="15" fillId="0" borderId="43" xfId="4" applyFont="1" applyBorder="1"/>
    <xf numFmtId="0" fontId="15" fillId="0" borderId="45" xfId="4" applyNumberFormat="1" applyFont="1" applyFill="1" applyBorder="1"/>
    <xf numFmtId="0" fontId="15" fillId="0" borderId="17" xfId="4" applyFont="1" applyBorder="1"/>
    <xf numFmtId="0" fontId="15" fillId="0" borderId="12" xfId="4" applyFont="1" applyBorder="1"/>
    <xf numFmtId="0" fontId="15" fillId="0" borderId="17" xfId="4" applyNumberFormat="1" applyFont="1" applyFill="1" applyBorder="1"/>
    <xf numFmtId="0" fontId="17" fillId="0" borderId="17" xfId="4" applyFont="1" applyFill="1" applyBorder="1"/>
    <xf numFmtId="0" fontId="17" fillId="0" borderId="17" xfId="4" applyFont="1" applyBorder="1"/>
    <xf numFmtId="0" fontId="15" fillId="0" borderId="17" xfId="4" applyFont="1" applyFill="1" applyBorder="1"/>
    <xf numFmtId="0" fontId="17" fillId="0" borderId="17" xfId="4" applyFont="1" applyBorder="1" applyAlignment="1">
      <alignment horizontal="left"/>
    </xf>
    <xf numFmtId="0" fontId="3" fillId="6" borderId="60" xfId="0" applyNumberFormat="1" applyFont="1" applyFill="1" applyBorder="1"/>
    <xf numFmtId="0" fontId="3" fillId="6" borderId="61" xfId="0" applyNumberFormat="1" applyFont="1" applyFill="1" applyBorder="1"/>
    <xf numFmtId="0" fontId="15" fillId="0" borderId="0" xfId="4" applyFont="1"/>
    <xf numFmtId="0" fontId="20" fillId="0" borderId="0" xfId="4" applyNumberFormat="1" applyBorder="1"/>
    <xf numFmtId="0" fontId="20" fillId="2" borderId="0" xfId="4" applyNumberFormat="1" applyFill="1" applyBorder="1"/>
    <xf numFmtId="168" fontId="4" fillId="0" borderId="11" xfId="0" applyNumberFormat="1" applyFont="1" applyBorder="1"/>
    <xf numFmtId="168" fontId="4" fillId="0" borderId="66" xfId="0" applyNumberFormat="1" applyFont="1" applyBorder="1"/>
    <xf numFmtId="0" fontId="22" fillId="0" borderId="0" xfId="5" applyFont="1" applyFill="1" applyBorder="1" applyAlignment="1">
      <alignment horizontal="left"/>
    </xf>
    <xf numFmtId="169" fontId="22" fillId="0" borderId="80" xfId="5" applyNumberFormat="1" applyFont="1" applyFill="1" applyBorder="1" applyAlignment="1">
      <alignment horizontal="right"/>
    </xf>
    <xf numFmtId="170" fontId="22" fillId="0" borderId="80" xfId="5" applyNumberFormat="1" applyFont="1" applyFill="1" applyBorder="1" applyAlignment="1">
      <alignment horizontal="right"/>
    </xf>
    <xf numFmtId="169" fontId="22" fillId="0" borderId="81" xfId="5" applyNumberFormat="1" applyFont="1" applyFill="1" applyBorder="1" applyAlignment="1">
      <alignment horizontal="right"/>
    </xf>
    <xf numFmtId="169" fontId="22" fillId="0" borderId="38" xfId="5" applyNumberFormat="1" applyFont="1" applyFill="1" applyBorder="1" applyAlignment="1">
      <alignment horizontal="right"/>
    </xf>
    <xf numFmtId="170" fontId="22" fillId="0" borderId="38" xfId="5" applyNumberFormat="1" applyFont="1" applyFill="1" applyBorder="1" applyAlignment="1">
      <alignment horizontal="right"/>
    </xf>
    <xf numFmtId="169" fontId="22" fillId="0" borderId="69" xfId="5" applyNumberFormat="1" applyFont="1" applyFill="1" applyBorder="1" applyAlignment="1">
      <alignment horizontal="right"/>
    </xf>
    <xf numFmtId="169" fontId="23" fillId="0" borderId="64" xfId="5" applyNumberFormat="1" applyFont="1" applyFill="1" applyBorder="1" applyAlignment="1">
      <alignment horizontal="right"/>
    </xf>
    <xf numFmtId="170" fontId="23" fillId="0" borderId="64" xfId="5" applyNumberFormat="1" applyFont="1" applyFill="1" applyBorder="1" applyAlignment="1">
      <alignment horizontal="right"/>
    </xf>
    <xf numFmtId="169" fontId="23" fillId="0" borderId="65" xfId="5" applyNumberFormat="1" applyFont="1" applyFill="1" applyBorder="1" applyAlignment="1">
      <alignment horizontal="right"/>
    </xf>
    <xf numFmtId="169" fontId="23" fillId="0" borderId="85" xfId="5" applyNumberFormat="1" applyFont="1" applyFill="1" applyBorder="1" applyAlignment="1">
      <alignment horizontal="right"/>
    </xf>
    <xf numFmtId="170" fontId="23" fillId="0" borderId="85" xfId="5" applyNumberFormat="1" applyFont="1" applyFill="1" applyBorder="1" applyAlignment="1">
      <alignment horizontal="right"/>
    </xf>
    <xf numFmtId="169" fontId="23" fillId="0" borderId="86" xfId="5" applyNumberFormat="1" applyFont="1" applyFill="1" applyBorder="1" applyAlignment="1">
      <alignment horizontal="right"/>
    </xf>
    <xf numFmtId="0" fontId="22" fillId="0" borderId="0" xfId="5" applyFont="1" applyFill="1" applyBorder="1" applyAlignment="1">
      <alignment vertical="top"/>
    </xf>
    <xf numFmtId="0" fontId="23" fillId="0" borderId="0" xfId="5" applyFont="1" applyFill="1" applyBorder="1" applyAlignment="1">
      <alignment horizontal="left" vertical="top"/>
    </xf>
    <xf numFmtId="167" fontId="23" fillId="0" borderId="87" xfId="5" applyNumberFormat="1" applyFont="1" applyFill="1" applyBorder="1" applyAlignment="1">
      <alignment horizontal="right"/>
    </xf>
    <xf numFmtId="169" fontId="23" fillId="0" borderId="88" xfId="5" applyNumberFormat="1" applyFont="1" applyFill="1" applyBorder="1" applyAlignment="1">
      <alignment horizontal="right"/>
    </xf>
    <xf numFmtId="170" fontId="23" fillId="0" borderId="88" xfId="5" applyNumberFormat="1" applyFont="1" applyFill="1" applyBorder="1" applyAlignment="1">
      <alignment horizontal="right"/>
    </xf>
    <xf numFmtId="169" fontId="23" fillId="0" borderId="63" xfId="5" applyNumberFormat="1" applyFont="1" applyFill="1" applyBorder="1" applyAlignment="1">
      <alignment horizontal="right"/>
    </xf>
    <xf numFmtId="0" fontId="22" fillId="0" borderId="88" xfId="5" applyFont="1" applyFill="1" applyBorder="1" applyAlignment="1">
      <alignment horizontal="left" vertical="top"/>
    </xf>
    <xf numFmtId="167" fontId="22" fillId="0" borderId="88" xfId="5" applyNumberFormat="1" applyFont="1" applyFill="1" applyBorder="1" applyAlignment="1">
      <alignment horizontal="right"/>
    </xf>
    <xf numFmtId="169" fontId="22" fillId="0" borderId="88" xfId="5" applyNumberFormat="1" applyFont="1" applyFill="1" applyBorder="1" applyAlignment="1">
      <alignment horizontal="right"/>
    </xf>
    <xf numFmtId="170" fontId="22" fillId="0" borderId="88" xfId="5" applyNumberFormat="1" applyFont="1" applyFill="1" applyBorder="1" applyAlignment="1">
      <alignment horizontal="right"/>
    </xf>
    <xf numFmtId="0" fontId="23" fillId="0" borderId="0" xfId="5" applyFont="1" applyFill="1" applyBorder="1" applyAlignment="1">
      <alignment horizontal="left"/>
    </xf>
    <xf numFmtId="3" fontId="4" fillId="0" borderId="12" xfId="0" applyNumberFormat="1" applyFont="1" applyBorder="1"/>
    <xf numFmtId="3" fontId="4" fillId="0" borderId="17" xfId="0" applyNumberFormat="1" applyFont="1" applyBorder="1"/>
    <xf numFmtId="3" fontId="4" fillId="0" borderId="0" xfId="0" applyNumberFormat="1" applyFont="1" applyBorder="1"/>
    <xf numFmtId="3" fontId="4" fillId="0" borderId="71" xfId="0" applyNumberFormat="1" applyFont="1" applyBorder="1"/>
    <xf numFmtId="3" fontId="4" fillId="0" borderId="74" xfId="0" applyNumberFormat="1" applyFont="1" applyBorder="1"/>
    <xf numFmtId="3" fontId="4" fillId="0" borderId="72" xfId="0" applyNumberFormat="1" applyFont="1" applyBorder="1"/>
    <xf numFmtId="167" fontId="22" fillId="0" borderId="0" xfId="5" applyNumberFormat="1" applyFont="1" applyFill="1" applyBorder="1" applyAlignment="1">
      <alignment horizontal="left"/>
    </xf>
    <xf numFmtId="0" fontId="23" fillId="0" borderId="85" xfId="5" applyNumberFormat="1" applyFont="1" applyFill="1" applyBorder="1" applyAlignment="1">
      <alignment horizontal="right"/>
    </xf>
    <xf numFmtId="1" fontId="22" fillId="0" borderId="0" xfId="5" applyNumberFormat="1" applyFont="1" applyFill="1" applyBorder="1" applyAlignment="1">
      <alignment horizontal="left"/>
    </xf>
    <xf numFmtId="3" fontId="22" fillId="0" borderId="79" xfId="5" applyNumberFormat="1" applyFont="1" applyFill="1" applyBorder="1" applyAlignment="1">
      <alignment horizontal="right"/>
    </xf>
    <xf numFmtId="3" fontId="22" fillId="0" borderId="82" xfId="5" applyNumberFormat="1" applyFont="1" applyFill="1" applyBorder="1" applyAlignment="1">
      <alignment horizontal="right"/>
    </xf>
    <xf numFmtId="3" fontId="23" fillId="0" borderId="83" xfId="5" applyNumberFormat="1" applyFont="1" applyFill="1" applyBorder="1" applyAlignment="1">
      <alignment horizontal="right"/>
    </xf>
    <xf numFmtId="3" fontId="23" fillId="0" borderId="84" xfId="5" applyNumberFormat="1" applyFont="1" applyFill="1" applyBorder="1" applyAlignment="1">
      <alignment horizontal="right"/>
    </xf>
    <xf numFmtId="0" fontId="22" fillId="0" borderId="0" xfId="5" applyFont="1" applyFill="1" applyBorder="1" applyAlignment="1">
      <alignment horizontal="left" vertical="top"/>
    </xf>
    <xf numFmtId="167" fontId="23" fillId="0" borderId="0" xfId="5" applyNumberFormat="1" applyFont="1" applyFill="1" applyBorder="1" applyAlignment="1">
      <alignment horizontal="right"/>
    </xf>
    <xf numFmtId="169" fontId="23" fillId="0" borderId="0" xfId="5" applyNumberFormat="1" applyFont="1" applyFill="1" applyBorder="1" applyAlignment="1">
      <alignment horizontal="right"/>
    </xf>
    <xf numFmtId="170" fontId="23" fillId="0" borderId="0" xfId="5" applyNumberFormat="1" applyFont="1" applyFill="1" applyBorder="1" applyAlignment="1">
      <alignment horizontal="right"/>
    </xf>
    <xf numFmtId="0" fontId="6" fillId="0" borderId="0" xfId="2" applyFont="1" applyFill="1" applyBorder="1" applyAlignment="1">
      <alignment horizontal="center" vertical="justify" wrapText="1"/>
    </xf>
    <xf numFmtId="3" fontId="6" fillId="0" borderId="0" xfId="2" applyNumberFormat="1" applyFont="1" applyFill="1" applyBorder="1" applyAlignment="1">
      <alignment vertical="top" wrapText="1"/>
    </xf>
    <xf numFmtId="2" fontId="4" fillId="0" borderId="0" xfId="2" applyNumberFormat="1" applyFill="1" applyBorder="1"/>
    <xf numFmtId="0" fontId="4" fillId="0" borderId="0" xfId="2" applyFill="1" applyBorder="1"/>
    <xf numFmtId="0" fontId="4" fillId="7" borderId="29" xfId="0" applyFont="1" applyFill="1" applyBorder="1"/>
    <xf numFmtId="0" fontId="4" fillId="7" borderId="3" xfId="0" applyFont="1" applyFill="1" applyBorder="1"/>
    <xf numFmtId="0" fontId="5" fillId="7" borderId="14" xfId="2" applyFont="1" applyFill="1" applyBorder="1" applyAlignment="1"/>
    <xf numFmtId="0" fontId="5" fillId="3" borderId="11" xfId="2" applyFont="1" applyFill="1" applyBorder="1" applyAlignment="1"/>
    <xf numFmtId="0" fontId="5" fillId="3" borderId="66" xfId="2" applyFont="1" applyFill="1" applyBorder="1" applyAlignment="1"/>
    <xf numFmtId="0" fontId="4" fillId="7" borderId="19" xfId="0" applyFont="1" applyFill="1" applyBorder="1"/>
    <xf numFmtId="0" fontId="4" fillId="7" borderId="17" xfId="0" applyFont="1" applyFill="1" applyBorder="1"/>
    <xf numFmtId="0" fontId="4" fillId="7" borderId="74" xfId="0" applyFont="1" applyFill="1" applyBorder="1"/>
    <xf numFmtId="0" fontId="22" fillId="7" borderId="75" xfId="5" applyFont="1" applyFill="1" applyBorder="1" applyAlignment="1">
      <alignment horizontal="center"/>
    </xf>
    <xf numFmtId="0" fontId="22" fillId="7" borderId="77" xfId="5" applyFont="1" applyFill="1" applyBorder="1" applyAlignment="1">
      <alignment horizontal="center" wrapText="1"/>
    </xf>
    <xf numFmtId="0" fontId="22" fillId="7" borderId="78" xfId="5" applyFont="1" applyFill="1" applyBorder="1" applyAlignment="1">
      <alignment horizontal="center" wrapText="1"/>
    </xf>
    <xf numFmtId="0" fontId="22" fillId="7" borderId="67" xfId="5" applyFont="1" applyFill="1" applyBorder="1" applyAlignment="1">
      <alignment horizontal="left" vertical="top"/>
    </xf>
    <xf numFmtId="0" fontId="22" fillId="7" borderId="68" xfId="5" applyFont="1" applyFill="1" applyBorder="1" applyAlignment="1">
      <alignment horizontal="left" vertical="top"/>
    </xf>
    <xf numFmtId="0" fontId="23" fillId="7" borderId="70" xfId="5" applyFont="1" applyFill="1" applyBorder="1" applyAlignment="1">
      <alignment horizontal="left" vertical="top"/>
    </xf>
    <xf numFmtId="0" fontId="22" fillId="7" borderId="71" xfId="5" applyFont="1" applyFill="1" applyBorder="1" applyAlignment="1">
      <alignment vertical="top"/>
    </xf>
    <xf numFmtId="0" fontId="23" fillId="7" borderId="74" xfId="5" applyFont="1" applyFill="1" applyBorder="1" applyAlignment="1">
      <alignment horizontal="left" vertical="top"/>
    </xf>
    <xf numFmtId="0" fontId="23" fillId="7" borderId="75" xfId="5" applyFont="1" applyFill="1" applyBorder="1" applyAlignment="1">
      <alignment vertical="top"/>
    </xf>
    <xf numFmtId="0" fontId="23" fillId="7" borderId="76" xfId="5" applyFont="1" applyFill="1" applyBorder="1" applyAlignment="1">
      <alignment horizontal="left" vertical="top"/>
    </xf>
    <xf numFmtId="0" fontId="22" fillId="7" borderId="68" xfId="5" applyFont="1" applyFill="1" applyBorder="1" applyAlignment="1">
      <alignment horizontal="left" vertical="top" wrapText="1"/>
    </xf>
    <xf numFmtId="0" fontId="13" fillId="0" borderId="13" xfId="2" applyFont="1" applyFill="1" applyBorder="1" applyAlignment="1">
      <alignment horizontal="center" vertical="justify" wrapText="1"/>
    </xf>
    <xf numFmtId="0" fontId="13" fillId="0" borderId="3" xfId="2" applyFont="1" applyFill="1" applyBorder="1" applyAlignment="1">
      <alignment horizontal="center" vertical="justify" wrapText="1"/>
    </xf>
    <xf numFmtId="3" fontId="5" fillId="0" borderId="20" xfId="2" applyNumberFormat="1" applyFont="1" applyFill="1" applyBorder="1" applyAlignment="1">
      <alignment horizontal="right" vertical="top" wrapText="1"/>
    </xf>
    <xf numFmtId="3" fontId="5" fillId="0" borderId="5" xfId="2" applyNumberFormat="1" applyFont="1" applyFill="1" applyBorder="1" applyAlignment="1">
      <alignment horizontal="right" vertical="top" wrapText="1"/>
    </xf>
    <xf numFmtId="3" fontId="13" fillId="0" borderId="20" xfId="2" applyNumberFormat="1" applyFont="1" applyFill="1" applyBorder="1" applyAlignment="1">
      <alignment horizontal="right" vertical="top" wrapText="1"/>
    </xf>
    <xf numFmtId="3" fontId="13" fillId="0" borderId="5" xfId="2" applyNumberFormat="1" applyFont="1" applyFill="1" applyBorder="1" applyAlignment="1">
      <alignment horizontal="right" vertical="top" wrapText="1"/>
    </xf>
    <xf numFmtId="3" fontId="6" fillId="0" borderId="5" xfId="2" applyNumberFormat="1" applyFont="1" applyFill="1" applyBorder="1" applyAlignment="1">
      <alignment horizontal="right" vertical="top" wrapText="1"/>
    </xf>
    <xf numFmtId="0" fontId="4" fillId="0" borderId="3" xfId="0" applyFont="1" applyBorder="1"/>
    <xf numFmtId="0" fontId="4" fillId="0" borderId="3" xfId="0" applyFont="1" applyFill="1" applyBorder="1"/>
    <xf numFmtId="3" fontId="15" fillId="0" borderId="74" xfId="2" applyNumberFormat="1" applyFont="1" applyFill="1" applyBorder="1" applyAlignment="1">
      <alignment vertical="center" wrapText="1"/>
    </xf>
    <xf numFmtId="165" fontId="15" fillId="0" borderId="74" xfId="2" applyNumberFormat="1" applyFont="1" applyFill="1" applyBorder="1" applyAlignment="1">
      <alignment vertical="center" wrapText="1"/>
    </xf>
    <xf numFmtId="171" fontId="4" fillId="5" borderId="38" xfId="8" applyNumberFormat="1" applyFont="1" applyFill="1" applyBorder="1" applyAlignment="1">
      <alignment horizontal="right"/>
    </xf>
    <xf numFmtId="171" fontId="4" fillId="0" borderId="37" xfId="8" applyNumberFormat="1" applyFont="1" applyBorder="1"/>
    <xf numFmtId="171" fontId="4" fillId="0" borderId="37" xfId="8" applyNumberFormat="1" applyFont="1" applyFill="1" applyBorder="1"/>
    <xf numFmtId="171" fontId="26" fillId="0" borderId="37" xfId="8" applyNumberFormat="1" applyFont="1" applyFill="1" applyBorder="1"/>
    <xf numFmtId="171" fontId="4" fillId="5" borderId="3" xfId="8" applyNumberFormat="1" applyFont="1" applyFill="1" applyBorder="1" applyAlignment="1">
      <alignment horizontal="right"/>
    </xf>
    <xf numFmtId="171" fontId="4" fillId="0" borderId="3" xfId="8" applyNumberFormat="1" applyFont="1" applyBorder="1"/>
    <xf numFmtId="0" fontId="4" fillId="0" borderId="66" xfId="0" applyNumberFormat="1" applyFont="1" applyBorder="1"/>
    <xf numFmtId="1" fontId="21" fillId="6" borderId="39" xfId="0" applyNumberFormat="1" applyFont="1" applyFill="1" applyBorder="1"/>
    <xf numFmtId="1" fontId="21" fillId="6" borderId="37" xfId="0" applyNumberFormat="1" applyFont="1" applyFill="1" applyBorder="1"/>
    <xf numFmtId="0" fontId="3" fillId="6" borderId="89" xfId="0" applyNumberFormat="1" applyFont="1" applyFill="1" applyBorder="1"/>
    <xf numFmtId="0" fontId="15" fillId="0" borderId="74" xfId="4" applyNumberFormat="1" applyFont="1" applyFill="1" applyBorder="1"/>
    <xf numFmtId="3" fontId="4" fillId="0" borderId="2" xfId="0" applyNumberFormat="1" applyFont="1" applyBorder="1"/>
    <xf numFmtId="3" fontId="4" fillId="0" borderId="19" xfId="0" applyNumberFormat="1" applyFont="1" applyBorder="1"/>
    <xf numFmtId="3" fontId="4" fillId="0" borderId="1" xfId="0" applyNumberFormat="1" applyFont="1" applyBorder="1"/>
    <xf numFmtId="168" fontId="4" fillId="0" borderId="14" xfId="0" applyNumberFormat="1" applyFont="1" applyBorder="1"/>
    <xf numFmtId="0" fontId="4" fillId="7" borderId="14" xfId="0" applyFont="1" applyFill="1" applyBorder="1"/>
    <xf numFmtId="168" fontId="4" fillId="0" borderId="0" xfId="0" applyNumberFormat="1" applyFont="1" applyBorder="1"/>
    <xf numFmtId="0" fontId="4" fillId="7" borderId="2" xfId="0" applyFont="1" applyFill="1" applyBorder="1"/>
    <xf numFmtId="0" fontId="4" fillId="7" borderId="1" xfId="0" applyFont="1" applyFill="1" applyBorder="1"/>
    <xf numFmtId="168" fontId="4" fillId="0" borderId="1" xfId="0" applyNumberFormat="1" applyFont="1" applyBorder="1"/>
    <xf numFmtId="168" fontId="4" fillId="0" borderId="72" xfId="0" applyNumberFormat="1" applyFont="1" applyBorder="1"/>
    <xf numFmtId="3" fontId="4" fillId="0" borderId="0" xfId="0" applyNumberFormat="1" applyFont="1"/>
    <xf numFmtId="3" fontId="5" fillId="0" borderId="0" xfId="2" applyNumberFormat="1" applyFont="1" applyFill="1" applyBorder="1"/>
    <xf numFmtId="3" fontId="5" fillId="0" borderId="0" xfId="2" applyNumberFormat="1" applyFont="1" applyFill="1" applyBorder="1" applyAlignment="1">
      <alignment horizontal="center" vertical="justify" wrapText="1"/>
    </xf>
    <xf numFmtId="3" fontId="7" fillId="0" borderId="0" xfId="2" applyNumberFormat="1" applyFont="1" applyFill="1"/>
    <xf numFmtId="0" fontId="6" fillId="3" borderId="19" xfId="2" applyFont="1" applyFill="1" applyBorder="1" applyAlignment="1">
      <alignment wrapText="1"/>
    </xf>
    <xf numFmtId="0" fontId="4" fillId="0" borderId="37" xfId="0" applyNumberFormat="1" applyFont="1" applyBorder="1"/>
    <xf numFmtId="166" fontId="4" fillId="0" borderId="0" xfId="9" applyNumberFormat="1" applyFont="1"/>
    <xf numFmtId="171" fontId="20" fillId="0" borderId="0" xfId="4" applyNumberFormat="1"/>
    <xf numFmtId="171" fontId="5" fillId="0" borderId="0" xfId="8" applyNumberFormat="1" applyFont="1" applyFill="1"/>
    <xf numFmtId="171" fontId="5" fillId="0" borderId="0" xfId="2" applyNumberFormat="1" applyFont="1" applyFill="1"/>
    <xf numFmtId="0" fontId="6" fillId="0" borderId="0" xfId="2" applyFont="1" applyFill="1" applyAlignment="1">
      <alignment horizontal="center"/>
    </xf>
    <xf numFmtId="3" fontId="17" fillId="0" borderId="0" xfId="2" applyNumberFormat="1" applyFont="1" applyFill="1" applyBorder="1" applyAlignment="1">
      <alignment vertical="center" wrapText="1"/>
    </xf>
    <xf numFmtId="3" fontId="15" fillId="0" borderId="0" xfId="2" applyNumberFormat="1" applyFont="1" applyFill="1" applyBorder="1" applyAlignment="1">
      <alignment vertical="center" wrapText="1"/>
    </xf>
    <xf numFmtId="3" fontId="15" fillId="0" borderId="12" xfId="2" applyNumberFormat="1" applyFont="1" applyFill="1" applyBorder="1" applyAlignment="1">
      <alignment vertical="center" wrapText="1"/>
    </xf>
    <xf numFmtId="165" fontId="17" fillId="0" borderId="2" xfId="2" applyNumberFormat="1" applyFont="1" applyFill="1" applyBorder="1" applyAlignment="1">
      <alignment vertical="center" wrapText="1"/>
    </xf>
    <xf numFmtId="165" fontId="15" fillId="0" borderId="12" xfId="2" applyNumberFormat="1" applyFont="1" applyFill="1" applyBorder="1" applyAlignment="1">
      <alignment vertical="center" wrapText="1"/>
    </xf>
    <xf numFmtId="165" fontId="15" fillId="0" borderId="71" xfId="2" applyNumberFormat="1" applyFont="1" applyFill="1" applyBorder="1" applyAlignment="1">
      <alignment vertical="center" wrapText="1"/>
    </xf>
    <xf numFmtId="172" fontId="5" fillId="0" borderId="20" xfId="8" applyNumberFormat="1" applyFont="1" applyFill="1" applyBorder="1" applyAlignment="1">
      <alignment horizontal="right" vertical="top" wrapText="1"/>
    </xf>
    <xf numFmtId="172" fontId="5" fillId="0" borderId="5" xfId="8" applyNumberFormat="1" applyFont="1" applyFill="1" applyBorder="1" applyAlignment="1">
      <alignment horizontal="right" vertical="top" wrapText="1"/>
    </xf>
    <xf numFmtId="172" fontId="6" fillId="0" borderId="5" xfId="8" applyNumberFormat="1" applyFont="1" applyFill="1" applyBorder="1" applyAlignment="1">
      <alignment horizontal="right" vertical="top" wrapText="1"/>
    </xf>
    <xf numFmtId="172" fontId="6" fillId="0" borderId="4" xfId="8" applyNumberFormat="1" applyFont="1" applyFill="1" applyBorder="1" applyAlignment="1">
      <alignment horizontal="right" vertical="top" wrapText="1"/>
    </xf>
    <xf numFmtId="172" fontId="13" fillId="0" borderId="20" xfId="8" applyNumberFormat="1" applyFont="1" applyFill="1" applyBorder="1" applyAlignment="1">
      <alignment horizontal="right" vertical="top" wrapText="1"/>
    </xf>
    <xf numFmtId="172" fontId="13" fillId="0" borderId="5" xfId="8" applyNumberFormat="1" applyFont="1" applyFill="1" applyBorder="1" applyAlignment="1">
      <alignment horizontal="right" vertical="top" wrapText="1"/>
    </xf>
    <xf numFmtId="171" fontId="5" fillId="0" borderId="20" xfId="8" applyNumberFormat="1" applyFont="1" applyFill="1" applyBorder="1" applyAlignment="1">
      <alignment horizontal="right" vertical="top" wrapText="1"/>
    </xf>
    <xf numFmtId="171" fontId="5" fillId="0" borderId="5" xfId="8" applyNumberFormat="1" applyFont="1" applyFill="1" applyBorder="1" applyAlignment="1">
      <alignment horizontal="right" vertical="top" wrapText="1"/>
    </xf>
    <xf numFmtId="171" fontId="6" fillId="0" borderId="5" xfId="8" applyNumberFormat="1" applyFont="1" applyFill="1" applyBorder="1" applyAlignment="1">
      <alignment horizontal="right" vertical="top" wrapText="1"/>
    </xf>
    <xf numFmtId="171" fontId="6" fillId="0" borderId="4" xfId="8" applyNumberFormat="1" applyFont="1" applyFill="1" applyBorder="1" applyAlignment="1">
      <alignment horizontal="right" vertical="top" wrapText="1"/>
    </xf>
    <xf numFmtId="171" fontId="13" fillId="0" borderId="20" xfId="8" applyNumberFormat="1" applyFont="1" applyFill="1" applyBorder="1" applyAlignment="1">
      <alignment horizontal="right" vertical="top" wrapText="1"/>
    </xf>
    <xf numFmtId="171" fontId="13" fillId="0" borderId="5" xfId="8" applyNumberFormat="1" applyFont="1" applyFill="1" applyBorder="1" applyAlignment="1">
      <alignment horizontal="right" vertical="top" wrapText="1"/>
    </xf>
    <xf numFmtId="171" fontId="5" fillId="0" borderId="6" xfId="8" applyNumberFormat="1" applyFont="1" applyFill="1" applyBorder="1" applyAlignment="1">
      <alignment horizontal="right" vertical="top" wrapText="1"/>
    </xf>
    <xf numFmtId="171" fontId="6" fillId="0" borderId="6" xfId="8" applyNumberFormat="1" applyFont="1" applyFill="1" applyBorder="1" applyAlignment="1">
      <alignment horizontal="right" vertical="top" wrapText="1"/>
    </xf>
    <xf numFmtId="0" fontId="5" fillId="0" borderId="0" xfId="2" applyFont="1" applyFill="1" applyAlignment="1">
      <alignment horizontal="center"/>
    </xf>
    <xf numFmtId="0" fontId="5" fillId="0" borderId="0" xfId="2" applyFont="1" applyFill="1" applyAlignment="1">
      <alignment horizontal="center" vertical="center"/>
    </xf>
    <xf numFmtId="43" fontId="5" fillId="0" borderId="0" xfId="2" applyNumberFormat="1" applyFont="1" applyFill="1"/>
    <xf numFmtId="9" fontId="0" fillId="0" borderId="3" xfId="0" applyNumberFormat="1" applyBorder="1"/>
    <xf numFmtId="1" fontId="15" fillId="0" borderId="3" xfId="4" applyNumberFormat="1" applyFont="1" applyFill="1" applyBorder="1"/>
    <xf numFmtId="3" fontId="17" fillId="0" borderId="12" xfId="2" applyNumberFormat="1" applyFont="1" applyFill="1" applyBorder="1" applyAlignment="1">
      <alignment vertical="center" wrapText="1"/>
    </xf>
    <xf numFmtId="3" fontId="15" fillId="0" borderId="71" xfId="2" applyNumberFormat="1" applyFont="1" applyFill="1" applyBorder="1" applyAlignment="1">
      <alignment vertical="center" wrapText="1"/>
    </xf>
    <xf numFmtId="0" fontId="4" fillId="0" borderId="0" xfId="3" applyAlignment="1"/>
    <xf numFmtId="0" fontId="20" fillId="0" borderId="0" xfId="4" applyAlignment="1"/>
    <xf numFmtId="171" fontId="4" fillId="0" borderId="3" xfId="8" applyNumberFormat="1" applyFont="1" applyFill="1" applyBorder="1" applyAlignment="1">
      <alignment horizontal="right"/>
    </xf>
    <xf numFmtId="164" fontId="20" fillId="0" borderId="0" xfId="4" applyNumberFormat="1" applyFill="1"/>
    <xf numFmtId="171" fontId="22" fillId="0" borderId="79" xfId="8" applyNumberFormat="1" applyFont="1" applyFill="1" applyBorder="1" applyAlignment="1">
      <alignment horizontal="right"/>
    </xf>
    <xf numFmtId="171" fontId="22" fillId="0" borderId="82" xfId="8" applyNumberFormat="1" applyFont="1" applyFill="1" applyBorder="1" applyAlignment="1">
      <alignment horizontal="right"/>
    </xf>
    <xf numFmtId="171" fontId="23" fillId="0" borderId="83" xfId="8" applyNumberFormat="1" applyFont="1" applyFill="1" applyBorder="1" applyAlignment="1">
      <alignment horizontal="right"/>
    </xf>
    <xf numFmtId="0" fontId="17" fillId="0" borderId="74" xfId="4" applyFont="1" applyBorder="1"/>
    <xf numFmtId="0" fontId="4" fillId="7" borderId="29" xfId="0" applyFont="1" applyFill="1" applyBorder="1" applyAlignment="1">
      <alignment horizontal="center"/>
    </xf>
    <xf numFmtId="0" fontId="4" fillId="7" borderId="73" xfId="0" applyFont="1" applyFill="1" applyBorder="1" applyAlignment="1">
      <alignment horizontal="center"/>
    </xf>
    <xf numFmtId="0" fontId="4" fillId="7" borderId="28" xfId="0" applyFont="1" applyFill="1" applyBorder="1" applyAlignment="1">
      <alignment horizontal="center"/>
    </xf>
    <xf numFmtId="0" fontId="22" fillId="7" borderId="2" xfId="5" applyFont="1" applyFill="1" applyBorder="1" applyAlignment="1">
      <alignment horizontal="left" vertical="top"/>
    </xf>
    <xf numFmtId="0" fontId="22" fillId="7" borderId="12" xfId="5" applyFont="1" applyFill="1" applyBorder="1" applyAlignment="1">
      <alignment horizontal="left" vertical="top"/>
    </xf>
    <xf numFmtId="0" fontId="22" fillId="7" borderId="71" xfId="5" applyFont="1" applyFill="1" applyBorder="1" applyAlignment="1">
      <alignment horizontal="left" vertical="top"/>
    </xf>
    <xf numFmtId="0" fontId="22" fillId="7" borderId="75" xfId="5" applyFont="1" applyFill="1" applyBorder="1" applyAlignment="1">
      <alignment horizontal="center" vertical="center"/>
    </xf>
    <xf numFmtId="0" fontId="22" fillId="7" borderId="76" xfId="5" applyFont="1" applyFill="1" applyBorder="1" applyAlignment="1">
      <alignment horizontal="center" vertical="center"/>
    </xf>
    <xf numFmtId="0" fontId="22" fillId="7" borderId="2" xfId="5" applyFont="1" applyFill="1" applyBorder="1" applyAlignment="1">
      <alignment horizontal="left" vertical="top" wrapText="1"/>
    </xf>
    <xf numFmtId="0" fontId="22" fillId="7" borderId="12" xfId="5" applyFont="1" applyFill="1" applyBorder="1" applyAlignment="1">
      <alignment horizontal="left" vertical="top" wrapText="1"/>
    </xf>
    <xf numFmtId="0" fontId="22" fillId="7" borderId="71" xfId="5" applyFont="1" applyFill="1" applyBorder="1" applyAlignment="1">
      <alignment horizontal="left" vertical="top" wrapText="1"/>
    </xf>
    <xf numFmtId="0" fontId="23" fillId="7" borderId="29" xfId="5" applyFont="1" applyFill="1" applyBorder="1" applyAlignment="1">
      <alignment horizontal="left" vertical="top" wrapText="1"/>
    </xf>
    <xf numFmtId="0" fontId="23" fillId="7" borderId="28" xfId="5" applyFont="1" applyFill="1" applyBorder="1" applyAlignment="1">
      <alignment horizontal="left" vertical="top" wrapText="1"/>
    </xf>
    <xf numFmtId="0" fontId="5" fillId="2" borderId="0" xfId="0" applyFont="1" applyFill="1" applyAlignment="1">
      <alignment horizontal="left" wrapText="1"/>
    </xf>
    <xf numFmtId="0" fontId="5" fillId="0" borderId="0" xfId="2" applyFont="1" applyFill="1" applyAlignment="1">
      <alignment horizontal="left" vertical="center" wrapText="1"/>
    </xf>
    <xf numFmtId="0" fontId="5" fillId="0" borderId="0" xfId="2" applyFont="1" applyFill="1" applyAlignment="1">
      <alignment horizontal="left" wrapText="1"/>
    </xf>
    <xf numFmtId="0" fontId="5" fillId="3" borderId="2" xfId="2" applyFont="1" applyFill="1" applyBorder="1" applyAlignment="1">
      <alignment horizontal="center" vertical="top" wrapText="1"/>
    </xf>
    <xf numFmtId="0" fontId="5" fillId="3" borderId="14" xfId="2" applyFont="1" applyFill="1" applyBorder="1" applyAlignment="1">
      <alignment horizontal="center" vertical="top" wrapText="1"/>
    </xf>
    <xf numFmtId="0" fontId="5" fillId="3" borderId="12" xfId="2" applyFont="1" applyFill="1" applyBorder="1" applyAlignment="1">
      <alignment horizontal="center" vertical="top" wrapText="1"/>
    </xf>
    <xf numFmtId="0" fontId="5" fillId="3" borderId="11" xfId="2" applyFont="1" applyFill="1" applyBorder="1" applyAlignment="1">
      <alignment horizontal="center" vertical="top" wrapText="1"/>
    </xf>
    <xf numFmtId="0" fontId="5" fillId="3" borderId="10" xfId="2" applyFont="1" applyFill="1" applyBorder="1" applyAlignment="1">
      <alignment horizontal="center" vertical="top" wrapText="1"/>
    </xf>
    <xf numFmtId="0" fontId="5" fillId="3" borderId="9" xfId="2" applyFont="1" applyFill="1" applyBorder="1" applyAlignment="1">
      <alignment horizontal="center" vertical="top" wrapText="1"/>
    </xf>
    <xf numFmtId="0" fontId="6" fillId="3" borderId="2" xfId="2" applyFont="1" applyFill="1" applyBorder="1" applyAlignment="1">
      <alignment horizontal="center" vertical="top" wrapText="1"/>
    </xf>
    <xf numFmtId="0" fontId="6" fillId="3" borderId="14" xfId="2" applyFont="1" applyFill="1" applyBorder="1" applyAlignment="1">
      <alignment horizontal="center" vertical="top" wrapText="1"/>
    </xf>
    <xf numFmtId="0" fontId="6" fillId="3" borderId="12" xfId="2" applyFont="1" applyFill="1" applyBorder="1" applyAlignment="1">
      <alignment horizontal="center" vertical="top" wrapText="1"/>
    </xf>
    <xf numFmtId="0" fontId="6" fillId="3" borderId="11"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9" xfId="2" applyFont="1" applyFill="1" applyBorder="1" applyAlignment="1">
      <alignment horizontal="center" vertical="top" wrapText="1"/>
    </xf>
    <xf numFmtId="0" fontId="5" fillId="0" borderId="0" xfId="0" applyFont="1" applyAlignment="1">
      <alignment horizontal="left" wrapText="1"/>
    </xf>
    <xf numFmtId="0" fontId="9" fillId="0" borderId="0" xfId="0" applyFont="1" applyAlignment="1">
      <alignment horizontal="left" wrapText="1"/>
    </xf>
    <xf numFmtId="0" fontId="5" fillId="0" borderId="0" xfId="2" applyFont="1" applyFill="1" applyBorder="1" applyAlignment="1">
      <alignment horizontal="left" vertical="top" wrapText="1"/>
    </xf>
    <xf numFmtId="0" fontId="5" fillId="3" borderId="22" xfId="2" applyFont="1" applyFill="1" applyBorder="1" applyAlignment="1">
      <alignment horizontal="center" vertical="top" wrapText="1"/>
    </xf>
    <xf numFmtId="0" fontId="5" fillId="3" borderId="17" xfId="2" applyFont="1" applyFill="1" applyBorder="1" applyAlignment="1">
      <alignment horizontal="center" vertical="top" wrapText="1"/>
    </xf>
    <xf numFmtId="0" fontId="5" fillId="3" borderId="13" xfId="2" applyFont="1" applyFill="1" applyBorder="1" applyAlignment="1">
      <alignment horizontal="center" vertical="top" wrapText="1"/>
    </xf>
    <xf numFmtId="0" fontId="5" fillId="3" borderId="19" xfId="2" applyFont="1" applyFill="1" applyBorder="1" applyAlignment="1">
      <alignment horizontal="center" vertical="top" wrapText="1"/>
    </xf>
    <xf numFmtId="0" fontId="5" fillId="3" borderId="21" xfId="2" applyFont="1" applyFill="1" applyBorder="1" applyAlignment="1">
      <alignment horizontal="center" vertical="top" wrapText="1"/>
    </xf>
    <xf numFmtId="0" fontId="5" fillId="3" borderId="19" xfId="2" applyFont="1" applyFill="1" applyBorder="1" applyAlignment="1">
      <alignment horizontal="left" vertical="center" wrapText="1"/>
    </xf>
    <xf numFmtId="0" fontId="5" fillId="3" borderId="17" xfId="2" applyFont="1" applyFill="1" applyBorder="1" applyAlignment="1">
      <alignment horizontal="left" vertical="center" wrapText="1"/>
    </xf>
    <xf numFmtId="0" fontId="5" fillId="3" borderId="13" xfId="2" applyFont="1" applyFill="1" applyBorder="1" applyAlignment="1">
      <alignment horizontal="left" vertical="center" wrapText="1"/>
    </xf>
    <xf numFmtId="0" fontId="6" fillId="3" borderId="3" xfId="2" applyFont="1" applyFill="1" applyBorder="1"/>
    <xf numFmtId="0" fontId="6" fillId="3" borderId="22" xfId="2" applyFont="1" applyFill="1" applyBorder="1" applyAlignment="1">
      <alignment horizontal="center" vertical="top" wrapText="1"/>
    </xf>
    <xf numFmtId="0" fontId="6" fillId="3" borderId="17" xfId="2" applyFont="1" applyFill="1" applyBorder="1" applyAlignment="1">
      <alignment horizontal="center" vertical="top" wrapText="1"/>
    </xf>
    <xf numFmtId="0" fontId="5" fillId="3" borderId="3" xfId="2" applyFont="1" applyFill="1" applyBorder="1" applyAlignment="1">
      <alignment horizontal="center" vertical="top" wrapText="1"/>
    </xf>
    <xf numFmtId="0" fontId="6" fillId="3" borderId="21" xfId="2" applyFont="1" applyFill="1" applyBorder="1" applyAlignment="1">
      <alignment horizontal="center" vertical="top" wrapText="1"/>
    </xf>
    <xf numFmtId="0" fontId="5" fillId="3" borderId="1"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3" borderId="72" xfId="2" applyFont="1" applyFill="1" applyBorder="1" applyAlignment="1">
      <alignment horizontal="center" vertical="center" wrapText="1"/>
    </xf>
    <xf numFmtId="0" fontId="6" fillId="3" borderId="19" xfId="2" applyFont="1" applyFill="1" applyBorder="1" applyAlignment="1">
      <alignment horizontal="center" vertical="top" wrapText="1"/>
    </xf>
    <xf numFmtId="0" fontId="6" fillId="3" borderId="74" xfId="2" applyFont="1" applyFill="1" applyBorder="1" applyAlignment="1">
      <alignment horizontal="center" vertical="top" wrapText="1"/>
    </xf>
    <xf numFmtId="0" fontId="5" fillId="3" borderId="8" xfId="2" applyFont="1" applyFill="1" applyBorder="1" applyAlignment="1">
      <alignment horizontal="center" vertical="top" wrapText="1"/>
    </xf>
    <xf numFmtId="0" fontId="5" fillId="3" borderId="16" xfId="2" applyFont="1" applyFill="1" applyBorder="1" applyAlignment="1">
      <alignment horizontal="center" vertical="top" wrapText="1"/>
    </xf>
    <xf numFmtId="0" fontId="5" fillId="3" borderId="7" xfId="2" applyFont="1" applyFill="1" applyBorder="1" applyAlignment="1">
      <alignment horizontal="center" vertical="top" wrapText="1"/>
    </xf>
    <xf numFmtId="0" fontId="5" fillId="3" borderId="18" xfId="2" applyFont="1" applyFill="1" applyBorder="1" applyAlignment="1">
      <alignment horizontal="center" vertical="top" wrapText="1"/>
    </xf>
    <xf numFmtId="0" fontId="5" fillId="3" borderId="15" xfId="2" applyFont="1" applyFill="1" applyBorder="1" applyAlignment="1">
      <alignment horizontal="center" vertical="top" wrapText="1"/>
    </xf>
    <xf numFmtId="0" fontId="6" fillId="0" borderId="0" xfId="2" applyFont="1" applyFill="1" applyAlignment="1">
      <alignment horizontal="center"/>
    </xf>
    <xf numFmtId="3" fontId="6" fillId="0" borderId="0" xfId="2" applyNumberFormat="1" applyFont="1" applyFill="1" applyAlignment="1">
      <alignment horizontal="center"/>
    </xf>
    <xf numFmtId="0" fontId="6" fillId="3" borderId="3" xfId="2" applyFont="1" applyFill="1" applyBorder="1" applyAlignment="1">
      <alignment wrapText="1"/>
    </xf>
    <xf numFmtId="0" fontId="13" fillId="3" borderId="19" xfId="2" applyFont="1" applyFill="1" applyBorder="1" applyAlignment="1">
      <alignment horizontal="center" vertical="top" wrapText="1"/>
    </xf>
    <xf numFmtId="0" fontId="13" fillId="3" borderId="17" xfId="2" applyFont="1" applyFill="1" applyBorder="1" applyAlignment="1">
      <alignment horizontal="center" vertical="top" wrapText="1"/>
    </xf>
    <xf numFmtId="0" fontId="13" fillId="3" borderId="21" xfId="2" applyFont="1" applyFill="1" applyBorder="1" applyAlignment="1">
      <alignment horizontal="center" vertical="top" wrapText="1"/>
    </xf>
    <xf numFmtId="1" fontId="6" fillId="3" borderId="19" xfId="2" applyNumberFormat="1" applyFont="1" applyFill="1" applyBorder="1" applyAlignment="1">
      <alignment horizontal="center" wrapText="1"/>
    </xf>
    <xf numFmtId="1" fontId="6" fillId="3" borderId="13" xfId="2" applyNumberFormat="1" applyFont="1" applyFill="1" applyBorder="1" applyAlignment="1">
      <alignment horizontal="center" wrapText="1"/>
    </xf>
    <xf numFmtId="0" fontId="6" fillId="3" borderId="2" xfId="2" applyFont="1" applyFill="1" applyBorder="1" applyAlignment="1">
      <alignment horizontal="center"/>
    </xf>
    <xf numFmtId="0" fontId="6" fillId="3" borderId="14" xfId="2" applyFont="1" applyFill="1" applyBorder="1" applyAlignment="1">
      <alignment horizontal="center"/>
    </xf>
    <xf numFmtId="0" fontId="6" fillId="3" borderId="10" xfId="2" applyFont="1" applyFill="1" applyBorder="1" applyAlignment="1">
      <alignment horizontal="center"/>
    </xf>
    <xf numFmtId="0" fontId="6" fillId="3" borderId="9" xfId="2" applyFont="1" applyFill="1" applyBorder="1" applyAlignment="1">
      <alignment horizontal="center"/>
    </xf>
    <xf numFmtId="0" fontId="6" fillId="3" borderId="19" xfId="2" applyFont="1" applyFill="1" applyBorder="1" applyAlignment="1">
      <alignment wrapText="1"/>
    </xf>
    <xf numFmtId="0" fontId="6" fillId="3" borderId="21" xfId="2" applyFont="1" applyFill="1" applyBorder="1" applyAlignment="1">
      <alignment wrapText="1"/>
    </xf>
    <xf numFmtId="0" fontId="17" fillId="0" borderId="29" xfId="2" applyFont="1" applyFill="1" applyBorder="1" applyAlignment="1">
      <alignment horizontal="left" vertical="center" wrapText="1"/>
    </xf>
    <xf numFmtId="0" fontId="17" fillId="0" borderId="28" xfId="2" applyFont="1" applyFill="1" applyBorder="1" applyAlignment="1">
      <alignment horizontal="left" vertical="center" wrapText="1"/>
    </xf>
    <xf numFmtId="0" fontId="17" fillId="0" borderId="31" xfId="2" applyFont="1" applyFill="1" applyBorder="1" applyAlignment="1">
      <alignment horizontal="left" vertical="top" wrapText="1"/>
    </xf>
    <xf numFmtId="0" fontId="17" fillId="0" borderId="30" xfId="2" applyFont="1" applyFill="1" applyBorder="1" applyAlignment="1">
      <alignment horizontal="left" vertical="top" wrapText="1"/>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26" xfId="0" applyBorder="1" applyAlignment="1">
      <alignment horizontal="center" vertical="center" wrapText="1"/>
    </xf>
    <xf numFmtId="0" fontId="17" fillId="0" borderId="26" xfId="2" applyFont="1" applyFill="1" applyBorder="1" applyAlignment="1">
      <alignment horizontal="left" vertical="center" wrapText="1"/>
    </xf>
    <xf numFmtId="0" fontId="17" fillId="0" borderId="27" xfId="2" applyFont="1" applyFill="1" applyBorder="1" applyAlignment="1">
      <alignment horizontal="left" vertical="center" wrapText="1"/>
    </xf>
    <xf numFmtId="0" fontId="17" fillId="0" borderId="3" xfId="2" applyFont="1" applyFill="1" applyBorder="1" applyAlignment="1">
      <alignment horizontal="left" vertical="center" wrapText="1"/>
    </xf>
    <xf numFmtId="0" fontId="15" fillId="0" borderId="32" xfId="2"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34" xfId="0" applyFont="1" applyBorder="1" applyAlignment="1">
      <alignment horizontal="left" vertical="center" wrapText="1"/>
    </xf>
    <xf numFmtId="0" fontId="15" fillId="0" borderId="36" xfId="2" applyFont="1" applyFill="1" applyBorder="1" applyAlignment="1">
      <alignment horizontal="left" vertical="center" wrapText="1"/>
    </xf>
    <xf numFmtId="0" fontId="15" fillId="0" borderId="35" xfId="2" applyFont="1" applyFill="1" applyBorder="1" applyAlignment="1">
      <alignment horizontal="left" vertical="center" wrapText="1"/>
    </xf>
    <xf numFmtId="0" fontId="15" fillId="0" borderId="12"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5" fillId="2" borderId="0" xfId="3" applyFont="1" applyFill="1" applyAlignment="1">
      <alignment horizontal="left" wrapText="1"/>
    </xf>
    <xf numFmtId="0" fontId="17" fillId="0" borderId="25"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5" fillId="2" borderId="0" xfId="3" applyFont="1" applyFill="1" applyAlignment="1">
      <alignment horizontal="left" vertical="center" wrapText="1"/>
    </xf>
    <xf numFmtId="0" fontId="5" fillId="2" borderId="1" xfId="0" applyFont="1" applyFill="1" applyBorder="1" applyAlignment="1">
      <alignment horizontal="left" vertical="center" wrapText="1"/>
    </xf>
    <xf numFmtId="0" fontId="6" fillId="3" borderId="2" xfId="2" applyFont="1" applyFill="1" applyBorder="1" applyAlignment="1">
      <alignment horizontal="center" wrapText="1"/>
    </xf>
    <xf numFmtId="0" fontId="6" fillId="3" borderId="1" xfId="2" applyFont="1" applyFill="1" applyBorder="1" applyAlignment="1">
      <alignment horizontal="center" wrapText="1"/>
    </xf>
    <xf numFmtId="0" fontId="6" fillId="3" borderId="14" xfId="2" applyFont="1" applyFill="1" applyBorder="1" applyAlignment="1">
      <alignment horizontal="center" wrapText="1"/>
    </xf>
    <xf numFmtId="0" fontId="17" fillId="0" borderId="32" xfId="2" applyFont="1" applyFill="1" applyBorder="1" applyAlignment="1">
      <alignment horizontal="left" vertical="center" wrapText="1"/>
    </xf>
    <xf numFmtId="0" fontId="17" fillId="0" borderId="33" xfId="2" applyFont="1" applyFill="1" applyBorder="1" applyAlignment="1">
      <alignment horizontal="left" vertical="center" wrapText="1"/>
    </xf>
    <xf numFmtId="0" fontId="17" fillId="0" borderId="17" xfId="2" applyFont="1" applyFill="1" applyBorder="1" applyAlignment="1">
      <alignment horizontal="left" vertical="center" wrapText="1"/>
    </xf>
    <xf numFmtId="0" fontId="17" fillId="0" borderId="12" xfId="2" applyFont="1" applyFill="1" applyBorder="1" applyAlignment="1">
      <alignment horizontal="left" vertical="center" wrapText="1"/>
    </xf>
    <xf numFmtId="0" fontId="17" fillId="0" borderId="13" xfId="2" applyFont="1" applyFill="1" applyBorder="1" applyAlignment="1">
      <alignment horizontal="left" vertical="center" wrapText="1"/>
    </xf>
    <xf numFmtId="0" fontId="15" fillId="0" borderId="19" xfId="2" applyFont="1" applyFill="1" applyBorder="1" applyAlignment="1">
      <alignment horizontal="left" vertical="center" wrapText="1"/>
    </xf>
    <xf numFmtId="0" fontId="17" fillId="0" borderId="11" xfId="2" applyFont="1" applyFill="1" applyBorder="1" applyAlignment="1">
      <alignment horizontal="left" vertical="center" wrapText="1"/>
    </xf>
    <xf numFmtId="0" fontId="5" fillId="2" borderId="0" xfId="0" applyFont="1" applyFill="1" applyAlignment="1">
      <alignment horizontal="left" vertical="center" wrapText="1"/>
    </xf>
    <xf numFmtId="0" fontId="0" fillId="2" borderId="0" xfId="0" applyFill="1" applyAlignment="1">
      <alignment horizontal="left" vertical="center" wrapText="1"/>
    </xf>
    <xf numFmtId="0" fontId="20" fillId="0" borderId="0" xfId="4" applyAlignment="1">
      <alignment horizontal="left" wrapText="1"/>
    </xf>
    <xf numFmtId="0" fontId="5" fillId="0" borderId="0" xfId="3" applyFont="1" applyFill="1" applyAlignment="1">
      <alignment horizontal="left" vertical="center" wrapText="1"/>
    </xf>
    <xf numFmtId="0" fontId="15" fillId="0" borderId="19" xfId="4" applyFont="1" applyBorder="1" applyAlignment="1">
      <alignment horizontal="center" vertical="center"/>
    </xf>
    <xf numFmtId="0" fontId="15" fillId="0" borderId="17" xfId="4" applyFont="1" applyBorder="1" applyAlignment="1">
      <alignment horizontal="center" vertical="center"/>
    </xf>
    <xf numFmtId="0" fontId="15" fillId="0" borderId="42" xfId="4" applyFont="1" applyBorder="1" applyAlignment="1">
      <alignment horizontal="center" vertical="center"/>
    </xf>
    <xf numFmtId="0" fontId="4" fillId="0" borderId="51" xfId="4" applyFont="1" applyBorder="1" applyAlignment="1">
      <alignment horizontal="left" wrapText="1"/>
    </xf>
    <xf numFmtId="0" fontId="4" fillId="0" borderId="50" xfId="4" applyFont="1" applyBorder="1" applyAlignment="1">
      <alignment horizontal="left" wrapText="1"/>
    </xf>
    <xf numFmtId="0" fontId="4" fillId="0" borderId="56" xfId="4" applyFont="1" applyBorder="1" applyAlignment="1">
      <alignment horizontal="left" vertical="center" wrapText="1"/>
    </xf>
    <xf numFmtId="0" fontId="4" fillId="0" borderId="51" xfId="4" applyFont="1" applyBorder="1" applyAlignment="1">
      <alignment horizontal="left" vertical="center" wrapText="1"/>
    </xf>
    <xf numFmtId="0" fontId="4" fillId="0" borderId="50" xfId="4" applyFont="1" applyBorder="1" applyAlignment="1">
      <alignment horizontal="left" vertical="center" wrapText="1"/>
    </xf>
    <xf numFmtId="0" fontId="3" fillId="0" borderId="48" xfId="0" applyNumberFormat="1" applyFont="1" applyFill="1" applyBorder="1" applyAlignment="1">
      <alignment horizontal="center" vertical="center"/>
    </xf>
    <xf numFmtId="0" fontId="3" fillId="0" borderId="47" xfId="0" applyNumberFormat="1" applyFont="1" applyFill="1" applyBorder="1" applyAlignment="1">
      <alignment horizontal="center" vertical="center"/>
    </xf>
    <xf numFmtId="0" fontId="3" fillId="0" borderId="46" xfId="0" applyNumberFormat="1" applyFont="1" applyFill="1" applyBorder="1" applyAlignment="1">
      <alignment horizontal="center" vertical="center"/>
    </xf>
    <xf numFmtId="0" fontId="3" fillId="6" borderId="29" xfId="0" applyNumberFormat="1" applyFont="1" applyFill="1" applyBorder="1" applyAlignment="1">
      <alignment horizontal="center"/>
    </xf>
    <xf numFmtId="0" fontId="3" fillId="6" borderId="62" xfId="0" applyNumberFormat="1" applyFont="1" applyFill="1" applyBorder="1" applyAlignment="1">
      <alignment horizontal="center"/>
    </xf>
    <xf numFmtId="0" fontId="15" fillId="0" borderId="29" xfId="4" applyFont="1" applyFill="1" applyBorder="1" applyAlignment="1">
      <alignment horizontal="left"/>
    </xf>
    <xf numFmtId="0" fontId="15" fillId="0" borderId="28" xfId="4" applyFont="1" applyFill="1" applyBorder="1" applyAlignment="1">
      <alignment horizontal="left"/>
    </xf>
    <xf numFmtId="0" fontId="3" fillId="6" borderId="28" xfId="0" applyNumberFormat="1" applyFont="1" applyFill="1" applyBorder="1" applyAlignment="1">
      <alignment horizontal="center"/>
    </xf>
  </cellXfs>
  <cellStyles count="10">
    <cellStyle name="Milliers" xfId="8" builtinId="3"/>
    <cellStyle name="Normal" xfId="0" builtinId="0"/>
    <cellStyle name="Normal 2" xfId="1"/>
    <cellStyle name="Normal 2 2" xfId="2"/>
    <cellStyle name="Normal 3" xfId="5"/>
    <cellStyle name="Normal 3 2" xfId="7"/>
    <cellStyle name="Normal 4" xfId="3"/>
    <cellStyle name="Normal 5 2" xfId="4"/>
    <cellStyle name="Normal 6" xfId="6"/>
    <cellStyle name="Pourcentage" xfId="9" builtinId="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2169728783902"/>
          <c:y val="5.0925925925925923E-2"/>
          <c:w val="0.69932874015748037"/>
          <c:h val="0.72661271507728198"/>
        </c:manualLayout>
      </c:layout>
      <c:barChart>
        <c:barDir val="bar"/>
        <c:grouping val="percentStacked"/>
        <c:varyColors val="0"/>
        <c:ser>
          <c:idx val="1"/>
          <c:order val="0"/>
          <c:tx>
            <c:strRef>
              <c:f>'Fig1.1'!$G$28</c:f>
              <c:strCache>
                <c:ptCount val="1"/>
                <c:pt idx="0">
                  <c:v>Titulaires </c:v>
                </c:pt>
              </c:strCache>
            </c:strRef>
          </c:tx>
          <c:spPr>
            <a:solidFill>
              <a:schemeClr val="bg2">
                <a:lumMod val="50000"/>
              </a:schemeClr>
            </a:solidFill>
          </c:spPr>
          <c:invertIfNegative val="0"/>
          <c:dLbls>
            <c:spPr>
              <a:noFill/>
              <a:ln w="25400">
                <a:noFill/>
              </a:ln>
            </c:spPr>
            <c:txPr>
              <a:bodyPr/>
              <a:lstStyle/>
              <a:p>
                <a:pPr>
                  <a:defRPr sz="10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'Fig1.1'!$A$29:$B$34</c:f>
              <c:multiLvlStrCache>
                <c:ptCount val="6"/>
                <c:lvl>
                  <c:pt idx="0">
                    <c:v>Femmes</c:v>
                  </c:pt>
                  <c:pt idx="1">
                    <c:v>Hommes</c:v>
                  </c:pt>
                  <c:pt idx="2">
                    <c:v>Femmes</c:v>
                  </c:pt>
                  <c:pt idx="3">
                    <c:v>Hommes</c:v>
                  </c:pt>
                  <c:pt idx="4">
                    <c:v>Femmes</c:v>
                  </c:pt>
                  <c:pt idx="5">
                    <c:v>Hommes</c:v>
                  </c:pt>
                </c:lvl>
                <c:lvl>
                  <c:pt idx="0">
                    <c:v>Ensemble</c:v>
                  </c:pt>
                  <c:pt idx="2">
                    <c:v>Enseignant</c:v>
                  </c:pt>
                  <c:pt idx="4">
                    <c:v>Non enseignant1</c:v>
                  </c:pt>
                </c:lvl>
              </c:multiLvlStrCache>
            </c:multiLvlStrRef>
          </c:cat>
          <c:val>
            <c:numRef>
              <c:f>'Fig1.1'!$G$29:$G$34</c:f>
              <c:numCache>
                <c:formatCode>0%</c:formatCode>
                <c:ptCount val="6"/>
                <c:pt idx="0">
                  <c:v>0.76312848906953201</c:v>
                </c:pt>
                <c:pt idx="1">
                  <c:v>0.79863588968499188</c:v>
                </c:pt>
                <c:pt idx="2">
                  <c:v>0.93099935824357416</c:v>
                </c:pt>
                <c:pt idx="3">
                  <c:v>0.88911022837773468</c:v>
                </c:pt>
                <c:pt idx="4">
                  <c:v>0.3230742522692327</c:v>
                </c:pt>
                <c:pt idx="5">
                  <c:v>0.4130566088386296</c:v>
                </c:pt>
              </c:numCache>
            </c:numRef>
          </c:val>
          <c:extLst>
            <c:ext xmlns:c16="http://schemas.microsoft.com/office/drawing/2014/chart" uri="{C3380CC4-5D6E-409C-BE32-E72D297353CC}">
              <c16:uniqueId val="{00000000-F6D7-45C0-A3CA-105513B1ACF3}"/>
            </c:ext>
          </c:extLst>
        </c:ser>
        <c:ser>
          <c:idx val="0"/>
          <c:order val="1"/>
          <c:tx>
            <c:strRef>
              <c:f>'Fig1.1'!$F$28</c:f>
              <c:strCache>
                <c:ptCount val="1"/>
                <c:pt idx="0">
                  <c:v>Non titulaires </c:v>
                </c:pt>
              </c:strCache>
            </c:strRef>
          </c:tx>
          <c:spPr>
            <a:solidFill>
              <a:schemeClr val="accent5">
                <a:lumMod val="75000"/>
              </a:schemeClr>
            </a:solidFill>
          </c:spPr>
          <c:invertIfNegative val="0"/>
          <c:dLbls>
            <c:spPr>
              <a:noFill/>
              <a:ln w="25400">
                <a:noFill/>
              </a:ln>
            </c:spPr>
            <c:txPr>
              <a:bodyPr/>
              <a:lstStyle/>
              <a:p>
                <a:pPr>
                  <a:defRPr sz="10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'Fig1.1'!$A$29:$B$34</c:f>
              <c:multiLvlStrCache>
                <c:ptCount val="6"/>
                <c:lvl>
                  <c:pt idx="0">
                    <c:v>Femmes</c:v>
                  </c:pt>
                  <c:pt idx="1">
                    <c:v>Hommes</c:v>
                  </c:pt>
                  <c:pt idx="2">
                    <c:v>Femmes</c:v>
                  </c:pt>
                  <c:pt idx="3">
                    <c:v>Hommes</c:v>
                  </c:pt>
                  <c:pt idx="4">
                    <c:v>Femmes</c:v>
                  </c:pt>
                  <c:pt idx="5">
                    <c:v>Hommes</c:v>
                  </c:pt>
                </c:lvl>
                <c:lvl>
                  <c:pt idx="0">
                    <c:v>Ensemble</c:v>
                  </c:pt>
                  <c:pt idx="2">
                    <c:v>Enseignant</c:v>
                  </c:pt>
                  <c:pt idx="4">
                    <c:v>Non enseignant1</c:v>
                  </c:pt>
                </c:lvl>
              </c:multiLvlStrCache>
            </c:multiLvlStrRef>
          </c:cat>
          <c:val>
            <c:numRef>
              <c:f>'Fig1.1'!$F$29:$F$34</c:f>
              <c:numCache>
                <c:formatCode>0%</c:formatCode>
                <c:ptCount val="6"/>
                <c:pt idx="0">
                  <c:v>0.23687151093046802</c:v>
                </c:pt>
                <c:pt idx="1">
                  <c:v>0.20136411031500809</c:v>
                </c:pt>
                <c:pt idx="2">
                  <c:v>6.900064175642584E-2</c:v>
                </c:pt>
                <c:pt idx="3">
                  <c:v>0.11088977162226535</c:v>
                </c:pt>
                <c:pt idx="4">
                  <c:v>0.6769257477307673</c:v>
                </c:pt>
                <c:pt idx="5">
                  <c:v>0.5869433911613704</c:v>
                </c:pt>
              </c:numCache>
            </c:numRef>
          </c:val>
          <c:extLst>
            <c:ext xmlns:c16="http://schemas.microsoft.com/office/drawing/2014/chart" uri="{C3380CC4-5D6E-409C-BE32-E72D297353CC}">
              <c16:uniqueId val="{00000001-F6D7-45C0-A3CA-105513B1ACF3}"/>
            </c:ext>
          </c:extLst>
        </c:ser>
        <c:dLbls>
          <c:showLegendKey val="0"/>
          <c:showVal val="0"/>
          <c:showCatName val="0"/>
          <c:showSerName val="0"/>
          <c:showPercent val="0"/>
          <c:showBubbleSize val="0"/>
        </c:dLbls>
        <c:gapWidth val="150"/>
        <c:overlap val="100"/>
        <c:axId val="110564864"/>
        <c:axId val="110566400"/>
      </c:barChart>
      <c:catAx>
        <c:axId val="110564864"/>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0566400"/>
        <c:crosses val="autoZero"/>
        <c:auto val="1"/>
        <c:lblAlgn val="ctr"/>
        <c:lblOffset val="100"/>
        <c:noMultiLvlLbl val="0"/>
      </c:catAx>
      <c:valAx>
        <c:axId val="110566400"/>
        <c:scaling>
          <c:orientation val="minMax"/>
        </c:scaling>
        <c:delete val="0"/>
        <c:axPos val="t"/>
        <c:majorGridlines/>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10564864"/>
        <c:crosses val="autoZero"/>
        <c:crossBetween val="between"/>
      </c:valAx>
    </c:plotArea>
    <c:legend>
      <c:legendPos val="r"/>
      <c:layout>
        <c:manualLayout>
          <c:xMode val="edge"/>
          <c:yMode val="edge"/>
          <c:x val="0.10902275373473051"/>
          <c:y val="0.92096544632951804"/>
          <c:w val="0.86466244351035071"/>
          <c:h val="6.8728883116414563E-2"/>
        </c:manualLayout>
      </c:layout>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Ensemble des non-enseignants</a:t>
            </a:r>
          </a:p>
        </c:rich>
      </c:tx>
      <c:overlay val="0"/>
    </c:title>
    <c:autoTitleDeleted val="0"/>
    <c:plotArea>
      <c:layout>
        <c:manualLayout>
          <c:layoutTarget val="inner"/>
          <c:xMode val="edge"/>
          <c:yMode val="edge"/>
          <c:x val="9.0875395784704466E-2"/>
          <c:y val="0.17120622568093385"/>
          <c:w val="0.84847657248938513"/>
          <c:h val="0.55382579754850236"/>
        </c:manualLayout>
      </c:layout>
      <c:lineChart>
        <c:grouping val="standard"/>
        <c:varyColors val="0"/>
        <c:ser>
          <c:idx val="0"/>
          <c:order val="0"/>
          <c:tx>
            <c:strRef>
              <c:f>'Fig1.6'!$B$60</c:f>
              <c:strCache>
                <c:ptCount val="1"/>
                <c:pt idx="0">
                  <c:v>Cat. A</c:v>
                </c:pt>
              </c:strCache>
            </c:strRef>
          </c:tx>
          <c:marker>
            <c:symbol val="none"/>
          </c:marker>
          <c:dLbls>
            <c:dLbl>
              <c:idx val="0"/>
              <c:layout>
                <c:manualLayout>
                  <c:x val="-3.8173142467620998E-2"/>
                  <c:y val="-4.481792717086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A3-4673-A036-714CFE6C2307}"/>
                </c:ext>
              </c:extLst>
            </c:dLbl>
            <c:dLbl>
              <c:idx val="1"/>
              <c:delete val="1"/>
              <c:extLst>
                <c:ext xmlns:c15="http://schemas.microsoft.com/office/drawing/2012/chart" uri="{CE6537A1-D6FC-4f65-9D91-7224C49458BB}"/>
                <c:ext xmlns:c16="http://schemas.microsoft.com/office/drawing/2014/chart" uri="{C3380CC4-5D6E-409C-BE32-E72D297353CC}">
                  <c16:uniqueId val="{00000001-12A3-4673-A036-714CFE6C2307}"/>
                </c:ext>
              </c:extLst>
            </c:dLbl>
            <c:dLbl>
              <c:idx val="2"/>
              <c:delete val="1"/>
              <c:extLst>
                <c:ext xmlns:c15="http://schemas.microsoft.com/office/drawing/2012/chart" uri="{CE6537A1-D6FC-4f65-9D91-7224C49458BB}"/>
                <c:ext xmlns:c16="http://schemas.microsoft.com/office/drawing/2014/chart" uri="{C3380CC4-5D6E-409C-BE32-E72D297353CC}">
                  <c16:uniqueId val="{00000002-12A3-4673-A036-714CFE6C2307}"/>
                </c:ext>
              </c:extLst>
            </c:dLbl>
            <c:dLbl>
              <c:idx val="3"/>
              <c:delete val="1"/>
              <c:extLst>
                <c:ext xmlns:c15="http://schemas.microsoft.com/office/drawing/2012/chart" uri="{CE6537A1-D6FC-4f65-9D91-7224C49458BB}"/>
                <c:ext xmlns:c16="http://schemas.microsoft.com/office/drawing/2014/chart" uri="{C3380CC4-5D6E-409C-BE32-E72D297353CC}">
                  <c16:uniqueId val="{00000003-12A3-4673-A036-714CFE6C2307}"/>
                </c:ext>
              </c:extLst>
            </c:dLbl>
            <c:dLbl>
              <c:idx val="4"/>
              <c:delete val="1"/>
              <c:extLst>
                <c:ext xmlns:c15="http://schemas.microsoft.com/office/drawing/2012/chart" uri="{CE6537A1-D6FC-4f65-9D91-7224C49458BB}"/>
                <c:ext xmlns:c16="http://schemas.microsoft.com/office/drawing/2014/chart" uri="{C3380CC4-5D6E-409C-BE32-E72D297353CC}">
                  <c16:uniqueId val="{00000004-12A3-4673-A036-714CFE6C2307}"/>
                </c:ext>
              </c:extLst>
            </c:dLbl>
            <c:dLbl>
              <c:idx val="5"/>
              <c:delete val="1"/>
              <c:extLst>
                <c:ext xmlns:c15="http://schemas.microsoft.com/office/drawing/2012/chart" uri="{CE6537A1-D6FC-4f65-9D91-7224C49458BB}"/>
                <c:ext xmlns:c16="http://schemas.microsoft.com/office/drawing/2014/chart" uri="{C3380CC4-5D6E-409C-BE32-E72D297353CC}">
                  <c16:uniqueId val="{00000005-12A3-4673-A036-714CFE6C2307}"/>
                </c:ext>
              </c:extLst>
            </c:dLbl>
            <c:dLbl>
              <c:idx val="6"/>
              <c:delete val="1"/>
              <c:extLst>
                <c:ext xmlns:c15="http://schemas.microsoft.com/office/drawing/2012/chart" uri="{CE6537A1-D6FC-4f65-9D91-7224C49458BB}"/>
                <c:ext xmlns:c16="http://schemas.microsoft.com/office/drawing/2014/chart" uri="{C3380CC4-5D6E-409C-BE32-E72D297353CC}">
                  <c16:uniqueId val="{00000006-12A3-4673-A036-714CFE6C2307}"/>
                </c:ext>
              </c:extLst>
            </c:dLbl>
            <c:dLbl>
              <c:idx val="7"/>
              <c:layout>
                <c:manualLayout>
                  <c:x val="-4.0899795501022594E-2"/>
                  <c:y val="-7.8431372549019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6C-43FF-B90F-50E40BD6675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'Fig1.6'!$C$59:$J$59</c:f>
              <c:numCache>
                <c:formatCode>0</c:formatCode>
                <c:ptCount val="8"/>
                <c:pt idx="0">
                  <c:v>2015</c:v>
                </c:pt>
                <c:pt idx="1">
                  <c:v>2016</c:v>
                </c:pt>
                <c:pt idx="2">
                  <c:v>2017</c:v>
                </c:pt>
                <c:pt idx="3">
                  <c:v>2018</c:v>
                </c:pt>
                <c:pt idx="4">
                  <c:v>2019</c:v>
                </c:pt>
                <c:pt idx="5">
                  <c:v>2020</c:v>
                </c:pt>
                <c:pt idx="6">
                  <c:v>2021</c:v>
                </c:pt>
                <c:pt idx="7">
                  <c:v>2022</c:v>
                </c:pt>
              </c:numCache>
            </c:numRef>
          </c:cat>
          <c:val>
            <c:numRef>
              <c:f>'Fig1.6'!$C$60:$J$60</c:f>
              <c:numCache>
                <c:formatCode>0.0</c:formatCode>
                <c:ptCount val="8"/>
                <c:pt idx="0">
                  <c:v>53.145419482878054</c:v>
                </c:pt>
                <c:pt idx="1">
                  <c:v>53.385341243518482</c:v>
                </c:pt>
                <c:pt idx="2">
                  <c:v>53.620237083259383</c:v>
                </c:pt>
                <c:pt idx="3">
                  <c:v>53.800636805079414</c:v>
                </c:pt>
                <c:pt idx="4">
                  <c:v>56.654829950057916</c:v>
                </c:pt>
                <c:pt idx="5">
                  <c:v>57.054148037754594</c:v>
                </c:pt>
                <c:pt idx="6">
                  <c:v>57.175323733353963</c:v>
                </c:pt>
                <c:pt idx="7">
                  <c:v>57.749000301612163</c:v>
                </c:pt>
              </c:numCache>
            </c:numRef>
          </c:val>
          <c:smooth val="0"/>
          <c:extLst>
            <c:ext xmlns:c16="http://schemas.microsoft.com/office/drawing/2014/chart" uri="{C3380CC4-5D6E-409C-BE32-E72D297353CC}">
              <c16:uniqueId val="{00000007-12A3-4673-A036-714CFE6C2307}"/>
            </c:ext>
          </c:extLst>
        </c:ser>
        <c:ser>
          <c:idx val="1"/>
          <c:order val="1"/>
          <c:tx>
            <c:strRef>
              <c:f>'Fig1.6'!$B$61</c:f>
              <c:strCache>
                <c:ptCount val="1"/>
                <c:pt idx="0">
                  <c:v>Cat. B</c:v>
                </c:pt>
              </c:strCache>
            </c:strRef>
          </c:tx>
          <c:marker>
            <c:symbol val="none"/>
          </c:marker>
          <c:dLbls>
            <c:dLbl>
              <c:idx val="0"/>
              <c:layout>
                <c:manualLayout>
                  <c:x val="-4.0899795501022497E-2"/>
                  <c:y val="-3.9215686274509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A3-4673-A036-714CFE6C2307}"/>
                </c:ext>
              </c:extLst>
            </c:dLbl>
            <c:dLbl>
              <c:idx val="1"/>
              <c:delete val="1"/>
              <c:extLst>
                <c:ext xmlns:c15="http://schemas.microsoft.com/office/drawing/2012/chart" uri="{CE6537A1-D6FC-4f65-9D91-7224C49458BB}"/>
                <c:ext xmlns:c16="http://schemas.microsoft.com/office/drawing/2014/chart" uri="{C3380CC4-5D6E-409C-BE32-E72D297353CC}">
                  <c16:uniqueId val="{00000009-12A3-4673-A036-714CFE6C2307}"/>
                </c:ext>
              </c:extLst>
            </c:dLbl>
            <c:dLbl>
              <c:idx val="2"/>
              <c:delete val="1"/>
              <c:extLst>
                <c:ext xmlns:c15="http://schemas.microsoft.com/office/drawing/2012/chart" uri="{CE6537A1-D6FC-4f65-9D91-7224C49458BB}"/>
                <c:ext xmlns:c16="http://schemas.microsoft.com/office/drawing/2014/chart" uri="{C3380CC4-5D6E-409C-BE32-E72D297353CC}">
                  <c16:uniqueId val="{0000000A-12A3-4673-A036-714CFE6C2307}"/>
                </c:ext>
              </c:extLst>
            </c:dLbl>
            <c:dLbl>
              <c:idx val="3"/>
              <c:delete val="1"/>
              <c:extLst>
                <c:ext xmlns:c15="http://schemas.microsoft.com/office/drawing/2012/chart" uri="{CE6537A1-D6FC-4f65-9D91-7224C49458BB}"/>
                <c:ext xmlns:c16="http://schemas.microsoft.com/office/drawing/2014/chart" uri="{C3380CC4-5D6E-409C-BE32-E72D297353CC}">
                  <c16:uniqueId val="{0000000B-12A3-4673-A036-714CFE6C2307}"/>
                </c:ext>
              </c:extLst>
            </c:dLbl>
            <c:dLbl>
              <c:idx val="4"/>
              <c:delete val="1"/>
              <c:extLst>
                <c:ext xmlns:c15="http://schemas.microsoft.com/office/drawing/2012/chart" uri="{CE6537A1-D6FC-4f65-9D91-7224C49458BB}"/>
                <c:ext xmlns:c16="http://schemas.microsoft.com/office/drawing/2014/chart" uri="{C3380CC4-5D6E-409C-BE32-E72D297353CC}">
                  <c16:uniqueId val="{0000000C-12A3-4673-A036-714CFE6C2307}"/>
                </c:ext>
              </c:extLst>
            </c:dLbl>
            <c:dLbl>
              <c:idx val="5"/>
              <c:delete val="1"/>
              <c:extLst>
                <c:ext xmlns:c15="http://schemas.microsoft.com/office/drawing/2012/chart" uri="{CE6537A1-D6FC-4f65-9D91-7224C49458BB}"/>
                <c:ext xmlns:c16="http://schemas.microsoft.com/office/drawing/2014/chart" uri="{C3380CC4-5D6E-409C-BE32-E72D297353CC}">
                  <c16:uniqueId val="{0000000D-12A3-4673-A036-714CFE6C2307}"/>
                </c:ext>
              </c:extLst>
            </c:dLbl>
            <c:dLbl>
              <c:idx val="6"/>
              <c:delete val="1"/>
              <c:extLst>
                <c:ext xmlns:c15="http://schemas.microsoft.com/office/drawing/2012/chart" uri="{CE6537A1-D6FC-4f65-9D91-7224C49458BB}"/>
                <c:ext xmlns:c16="http://schemas.microsoft.com/office/drawing/2014/chart" uri="{C3380CC4-5D6E-409C-BE32-E72D297353CC}">
                  <c16:uniqueId val="{0000000E-12A3-4673-A036-714CFE6C2307}"/>
                </c:ext>
              </c:extLst>
            </c:dLbl>
            <c:dLbl>
              <c:idx val="7"/>
              <c:layout>
                <c:manualLayout>
                  <c:x val="-3.2719836400818193E-2"/>
                  <c:y val="-4.4817927170868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6C-43FF-B90F-50E40BD6675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'Fig1.6'!$C$59:$J$59</c:f>
              <c:numCache>
                <c:formatCode>0</c:formatCode>
                <c:ptCount val="8"/>
                <c:pt idx="0">
                  <c:v>2015</c:v>
                </c:pt>
                <c:pt idx="1">
                  <c:v>2016</c:v>
                </c:pt>
                <c:pt idx="2">
                  <c:v>2017</c:v>
                </c:pt>
                <c:pt idx="3">
                  <c:v>2018</c:v>
                </c:pt>
                <c:pt idx="4">
                  <c:v>2019</c:v>
                </c:pt>
                <c:pt idx="5">
                  <c:v>2020</c:v>
                </c:pt>
                <c:pt idx="6">
                  <c:v>2021</c:v>
                </c:pt>
                <c:pt idx="7">
                  <c:v>2022</c:v>
                </c:pt>
              </c:numCache>
            </c:numRef>
          </c:cat>
          <c:val>
            <c:numRef>
              <c:f>'Fig1.6'!$C$61:$J$61</c:f>
              <c:numCache>
                <c:formatCode>0.0</c:formatCode>
                <c:ptCount val="8"/>
                <c:pt idx="0">
                  <c:v>17.780981445769598</c:v>
                </c:pt>
                <c:pt idx="1">
                  <c:v>17.964217312094174</c:v>
                </c:pt>
                <c:pt idx="2">
                  <c:v>18.224958197494654</c:v>
                </c:pt>
                <c:pt idx="3">
                  <c:v>18.38187641473105</c:v>
                </c:pt>
                <c:pt idx="4">
                  <c:v>15.925447674749815</c:v>
                </c:pt>
                <c:pt idx="5">
                  <c:v>16.00557912033322</c:v>
                </c:pt>
                <c:pt idx="6">
                  <c:v>16.53627070781312</c:v>
                </c:pt>
                <c:pt idx="7">
                  <c:v>16.93892840116364</c:v>
                </c:pt>
              </c:numCache>
            </c:numRef>
          </c:val>
          <c:smooth val="0"/>
          <c:extLst>
            <c:ext xmlns:c16="http://schemas.microsoft.com/office/drawing/2014/chart" uri="{C3380CC4-5D6E-409C-BE32-E72D297353CC}">
              <c16:uniqueId val="{0000000F-12A3-4673-A036-714CFE6C2307}"/>
            </c:ext>
          </c:extLst>
        </c:ser>
        <c:ser>
          <c:idx val="2"/>
          <c:order val="2"/>
          <c:tx>
            <c:strRef>
              <c:f>'Fig1.6'!$B$62</c:f>
              <c:strCache>
                <c:ptCount val="1"/>
                <c:pt idx="0">
                  <c:v>Cat. C</c:v>
                </c:pt>
              </c:strCache>
            </c:strRef>
          </c:tx>
          <c:marker>
            <c:symbol val="none"/>
          </c:marker>
          <c:dLbls>
            <c:dLbl>
              <c:idx val="0"/>
              <c:layout>
                <c:manualLayout>
                  <c:x val="-2.4539877300613498E-2"/>
                  <c:y val="-5.04201680672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2A3-4673-A036-714CFE6C2307}"/>
                </c:ext>
              </c:extLst>
            </c:dLbl>
            <c:dLbl>
              <c:idx val="1"/>
              <c:delete val="1"/>
              <c:extLst>
                <c:ext xmlns:c15="http://schemas.microsoft.com/office/drawing/2012/chart" uri="{CE6537A1-D6FC-4f65-9D91-7224C49458BB}"/>
                <c:ext xmlns:c16="http://schemas.microsoft.com/office/drawing/2014/chart" uri="{C3380CC4-5D6E-409C-BE32-E72D297353CC}">
                  <c16:uniqueId val="{00000011-12A3-4673-A036-714CFE6C2307}"/>
                </c:ext>
              </c:extLst>
            </c:dLbl>
            <c:dLbl>
              <c:idx val="2"/>
              <c:delete val="1"/>
              <c:extLst>
                <c:ext xmlns:c15="http://schemas.microsoft.com/office/drawing/2012/chart" uri="{CE6537A1-D6FC-4f65-9D91-7224C49458BB}"/>
                <c:ext xmlns:c16="http://schemas.microsoft.com/office/drawing/2014/chart" uri="{C3380CC4-5D6E-409C-BE32-E72D297353CC}">
                  <c16:uniqueId val="{00000012-12A3-4673-A036-714CFE6C2307}"/>
                </c:ext>
              </c:extLst>
            </c:dLbl>
            <c:dLbl>
              <c:idx val="3"/>
              <c:delete val="1"/>
              <c:extLst>
                <c:ext xmlns:c15="http://schemas.microsoft.com/office/drawing/2012/chart" uri="{CE6537A1-D6FC-4f65-9D91-7224C49458BB}"/>
                <c:ext xmlns:c16="http://schemas.microsoft.com/office/drawing/2014/chart" uri="{C3380CC4-5D6E-409C-BE32-E72D297353CC}">
                  <c16:uniqueId val="{00000013-12A3-4673-A036-714CFE6C2307}"/>
                </c:ext>
              </c:extLst>
            </c:dLbl>
            <c:dLbl>
              <c:idx val="4"/>
              <c:delete val="1"/>
              <c:extLst>
                <c:ext xmlns:c15="http://schemas.microsoft.com/office/drawing/2012/chart" uri="{CE6537A1-D6FC-4f65-9D91-7224C49458BB}"/>
                <c:ext xmlns:c16="http://schemas.microsoft.com/office/drawing/2014/chart" uri="{C3380CC4-5D6E-409C-BE32-E72D297353CC}">
                  <c16:uniqueId val="{00000014-12A3-4673-A036-714CFE6C2307}"/>
                </c:ext>
              </c:extLst>
            </c:dLbl>
            <c:dLbl>
              <c:idx val="5"/>
              <c:delete val="1"/>
              <c:extLst>
                <c:ext xmlns:c15="http://schemas.microsoft.com/office/drawing/2012/chart" uri="{CE6537A1-D6FC-4f65-9D91-7224C49458BB}"/>
                <c:ext xmlns:c16="http://schemas.microsoft.com/office/drawing/2014/chart" uri="{C3380CC4-5D6E-409C-BE32-E72D297353CC}">
                  <c16:uniqueId val="{00000015-12A3-4673-A036-714CFE6C2307}"/>
                </c:ext>
              </c:extLst>
            </c:dLbl>
            <c:dLbl>
              <c:idx val="6"/>
              <c:delete val="1"/>
              <c:extLst>
                <c:ext xmlns:c15="http://schemas.microsoft.com/office/drawing/2012/chart" uri="{CE6537A1-D6FC-4f65-9D91-7224C49458BB}"/>
                <c:ext xmlns:c16="http://schemas.microsoft.com/office/drawing/2014/chart" uri="{C3380CC4-5D6E-409C-BE32-E72D297353CC}">
                  <c16:uniqueId val="{00000016-12A3-4673-A036-714CFE6C2307}"/>
                </c:ext>
              </c:extLst>
            </c:dLbl>
            <c:dLbl>
              <c:idx val="7"/>
              <c:layout>
                <c:manualLayout>
                  <c:x val="-4.0899795501022594E-2"/>
                  <c:y val="-5.04201680672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6C-43FF-B90F-50E40BD6675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'Fig1.6'!$C$59:$J$59</c:f>
              <c:numCache>
                <c:formatCode>0</c:formatCode>
                <c:ptCount val="8"/>
                <c:pt idx="0">
                  <c:v>2015</c:v>
                </c:pt>
                <c:pt idx="1">
                  <c:v>2016</c:v>
                </c:pt>
                <c:pt idx="2">
                  <c:v>2017</c:v>
                </c:pt>
                <c:pt idx="3">
                  <c:v>2018</c:v>
                </c:pt>
                <c:pt idx="4">
                  <c:v>2019</c:v>
                </c:pt>
                <c:pt idx="5">
                  <c:v>2020</c:v>
                </c:pt>
                <c:pt idx="6">
                  <c:v>2021</c:v>
                </c:pt>
                <c:pt idx="7">
                  <c:v>2022</c:v>
                </c:pt>
              </c:numCache>
            </c:numRef>
          </c:cat>
          <c:val>
            <c:numRef>
              <c:f>'Fig1.6'!$C$62:$J$62</c:f>
              <c:numCache>
                <c:formatCode>0.0</c:formatCode>
                <c:ptCount val="8"/>
                <c:pt idx="0">
                  <c:v>29.073599071352341</c:v>
                </c:pt>
                <c:pt idx="1">
                  <c:v>28.650441444387347</c:v>
                </c:pt>
                <c:pt idx="2">
                  <c:v>28.15480471924597</c:v>
                </c:pt>
                <c:pt idx="3">
                  <c:v>27.817486780189537</c:v>
                </c:pt>
                <c:pt idx="4">
                  <c:v>27.419722375192269</c:v>
                </c:pt>
                <c:pt idx="5">
                  <c:v>26.94027284191219</c:v>
                </c:pt>
                <c:pt idx="6">
                  <c:v>26.288405558832917</c:v>
                </c:pt>
                <c:pt idx="7">
                  <c:v>25.312071297224197</c:v>
                </c:pt>
              </c:numCache>
            </c:numRef>
          </c:val>
          <c:smooth val="0"/>
          <c:extLst>
            <c:ext xmlns:c16="http://schemas.microsoft.com/office/drawing/2014/chart" uri="{C3380CC4-5D6E-409C-BE32-E72D297353CC}">
              <c16:uniqueId val="{00000017-12A3-4673-A036-714CFE6C2307}"/>
            </c:ext>
          </c:extLst>
        </c:ser>
        <c:dLbls>
          <c:showLegendKey val="0"/>
          <c:showVal val="0"/>
          <c:showCatName val="0"/>
          <c:showSerName val="0"/>
          <c:showPercent val="0"/>
          <c:showBubbleSize val="0"/>
        </c:dLbls>
        <c:smooth val="0"/>
        <c:axId val="128335872"/>
        <c:axId val="128337408"/>
      </c:lineChart>
      <c:catAx>
        <c:axId val="128335872"/>
        <c:scaling>
          <c:orientation val="minMax"/>
        </c:scaling>
        <c:delete val="0"/>
        <c:axPos val="b"/>
        <c:numFmt formatCode="0" sourceLinked="1"/>
        <c:majorTickMark val="out"/>
        <c:minorTickMark val="none"/>
        <c:tickLblPos val="nextTo"/>
        <c:txPr>
          <a:bodyPr rot="-1500000"/>
          <a:lstStyle/>
          <a:p>
            <a:pPr>
              <a:defRPr sz="800"/>
            </a:pPr>
            <a:endParaRPr lang="fr-FR"/>
          </a:p>
        </c:txPr>
        <c:crossAx val="128337408"/>
        <c:crosses val="autoZero"/>
        <c:auto val="1"/>
        <c:lblAlgn val="ctr"/>
        <c:lblOffset val="100"/>
        <c:noMultiLvlLbl val="0"/>
      </c:catAx>
      <c:valAx>
        <c:axId val="128337408"/>
        <c:scaling>
          <c:orientation val="minMax"/>
          <c:max val="70"/>
        </c:scaling>
        <c:delete val="0"/>
        <c:axPos val="l"/>
        <c:majorGridlines/>
        <c:numFmt formatCode="0.0" sourceLinked="1"/>
        <c:majorTickMark val="out"/>
        <c:minorTickMark val="none"/>
        <c:tickLblPos val="nextTo"/>
        <c:txPr>
          <a:bodyPr/>
          <a:lstStyle/>
          <a:p>
            <a:pPr>
              <a:defRPr sz="800"/>
            </a:pPr>
            <a:endParaRPr lang="fr-FR"/>
          </a:p>
        </c:txPr>
        <c:crossAx val="128335872"/>
        <c:crosses val="autoZero"/>
        <c:crossBetween val="between"/>
      </c:valAx>
    </c:plotArea>
    <c:legend>
      <c:legendPos val="r"/>
      <c:layout>
        <c:manualLayout>
          <c:xMode val="edge"/>
          <c:yMode val="edge"/>
          <c:x val="0.18181818181818182"/>
          <c:y val="0.87649402390438247"/>
          <c:w val="0.79220779220779214"/>
          <c:h val="9.9204480883188575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43285214348206"/>
          <c:y val="0.16714129483814524"/>
          <c:w val="0.81581561679790027"/>
          <c:h val="0.60222477398658492"/>
        </c:manualLayout>
      </c:layout>
      <c:lineChart>
        <c:grouping val="standard"/>
        <c:varyColors val="0"/>
        <c:ser>
          <c:idx val="0"/>
          <c:order val="0"/>
          <c:tx>
            <c:strRef>
              <c:f>'Fig1.7'!$A$39:$B$39</c:f>
              <c:strCache>
                <c:ptCount val="2"/>
                <c:pt idx="0">
                  <c:v>Enseignants</c:v>
                </c:pt>
              </c:strCache>
            </c:strRef>
          </c:tx>
          <c:marker>
            <c:symbol val="none"/>
          </c:marker>
          <c:dLbls>
            <c:dLbl>
              <c:idx val="0"/>
              <c:layout>
                <c:manualLayout>
                  <c:x val="-5.9333241239581898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C7-411B-9914-EB4EFEA84013}"/>
                </c:ext>
              </c:extLst>
            </c:dLbl>
            <c:dLbl>
              <c:idx val="1"/>
              <c:delete val="1"/>
              <c:extLst>
                <c:ext xmlns:c15="http://schemas.microsoft.com/office/drawing/2012/chart" uri="{CE6537A1-D6FC-4f65-9D91-7224C49458BB}"/>
                <c:ext xmlns:c16="http://schemas.microsoft.com/office/drawing/2014/chart" uri="{C3380CC4-5D6E-409C-BE32-E72D297353CC}">
                  <c16:uniqueId val="{00000001-FFC7-411B-9914-EB4EFEA84013}"/>
                </c:ext>
              </c:extLst>
            </c:dLbl>
            <c:dLbl>
              <c:idx val="2"/>
              <c:delete val="1"/>
              <c:extLst>
                <c:ext xmlns:c15="http://schemas.microsoft.com/office/drawing/2012/chart" uri="{CE6537A1-D6FC-4f65-9D91-7224C49458BB}"/>
                <c:ext xmlns:c16="http://schemas.microsoft.com/office/drawing/2014/chart" uri="{C3380CC4-5D6E-409C-BE32-E72D297353CC}">
                  <c16:uniqueId val="{00000002-FFC7-411B-9914-EB4EFEA84013}"/>
                </c:ext>
              </c:extLst>
            </c:dLbl>
            <c:dLbl>
              <c:idx val="3"/>
              <c:delete val="1"/>
              <c:extLst>
                <c:ext xmlns:c15="http://schemas.microsoft.com/office/drawing/2012/chart" uri="{CE6537A1-D6FC-4f65-9D91-7224C49458BB}"/>
                <c:ext xmlns:c16="http://schemas.microsoft.com/office/drawing/2014/chart" uri="{C3380CC4-5D6E-409C-BE32-E72D297353CC}">
                  <c16:uniqueId val="{00000003-FFC7-411B-9914-EB4EFEA84013}"/>
                </c:ext>
              </c:extLst>
            </c:dLbl>
            <c:dLbl>
              <c:idx val="4"/>
              <c:delete val="1"/>
              <c:extLst>
                <c:ext xmlns:c15="http://schemas.microsoft.com/office/drawing/2012/chart" uri="{CE6537A1-D6FC-4f65-9D91-7224C49458BB}"/>
                <c:ext xmlns:c16="http://schemas.microsoft.com/office/drawing/2014/chart" uri="{C3380CC4-5D6E-409C-BE32-E72D297353CC}">
                  <c16:uniqueId val="{00000004-FFC7-411B-9914-EB4EFEA84013}"/>
                </c:ext>
              </c:extLst>
            </c:dLbl>
            <c:dLbl>
              <c:idx val="5"/>
              <c:delete val="1"/>
              <c:extLst>
                <c:ext xmlns:c15="http://schemas.microsoft.com/office/drawing/2012/chart" uri="{CE6537A1-D6FC-4f65-9D91-7224C49458BB}"/>
                <c:ext xmlns:c16="http://schemas.microsoft.com/office/drawing/2014/chart" uri="{C3380CC4-5D6E-409C-BE32-E72D297353CC}">
                  <c16:uniqueId val="{00000005-FFC7-411B-9914-EB4EFEA84013}"/>
                </c:ext>
              </c:extLst>
            </c:dLbl>
            <c:dLbl>
              <c:idx val="6"/>
              <c:delete val="1"/>
              <c:extLst>
                <c:ext xmlns:c15="http://schemas.microsoft.com/office/drawing/2012/chart" uri="{CE6537A1-D6FC-4f65-9D91-7224C49458BB}"/>
                <c:ext xmlns:c16="http://schemas.microsoft.com/office/drawing/2014/chart" uri="{C3380CC4-5D6E-409C-BE32-E72D297353CC}">
                  <c16:uniqueId val="{00000006-FFC7-411B-9914-EB4EFEA84013}"/>
                </c:ext>
              </c:extLst>
            </c:dLbl>
            <c:dLbl>
              <c:idx val="7"/>
              <c:layout>
                <c:manualLayout>
                  <c:x val="-5.5320716489387911E-3"/>
                  <c:y val="-1.6597510373443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DA-4D85-96AB-F9148AE9674C}"/>
                </c:ext>
              </c:extLst>
            </c:dLbl>
            <c:spPr>
              <a:noFill/>
              <a:ln>
                <a:noFill/>
              </a:ln>
              <a:effectLst/>
            </c:spPr>
            <c:txPr>
              <a:bodyPr/>
              <a:lstStyle/>
              <a:p>
                <a:pPr>
                  <a:defRPr sz="900"/>
                </a:pPr>
                <a:endParaRPr lang="fr-FR"/>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'Fig1.7'!$C$38:$J$38</c:f>
              <c:numCache>
                <c:formatCode>General</c:formatCode>
                <c:ptCount val="8"/>
                <c:pt idx="0">
                  <c:v>2015</c:v>
                </c:pt>
                <c:pt idx="1">
                  <c:v>2016</c:v>
                </c:pt>
                <c:pt idx="2">
                  <c:v>2017</c:v>
                </c:pt>
                <c:pt idx="3">
                  <c:v>2018</c:v>
                </c:pt>
                <c:pt idx="4">
                  <c:v>2019</c:v>
                </c:pt>
                <c:pt idx="5">
                  <c:v>2020</c:v>
                </c:pt>
                <c:pt idx="6">
                  <c:v>2021</c:v>
                </c:pt>
                <c:pt idx="7">
                  <c:v>2022</c:v>
                </c:pt>
              </c:numCache>
            </c:numRef>
          </c:cat>
          <c:val>
            <c:numRef>
              <c:f>'Fig1.7'!$C$39:$J$39</c:f>
              <c:numCache>
                <c:formatCode>0</c:formatCode>
                <c:ptCount val="8"/>
                <c:pt idx="0">
                  <c:v>6.3028669555229548</c:v>
                </c:pt>
                <c:pt idx="1">
                  <c:v>6.7158040431433665</c:v>
                </c:pt>
                <c:pt idx="2">
                  <c:v>7.2478578377673593</c:v>
                </c:pt>
                <c:pt idx="3">
                  <c:v>7.314973895347868</c:v>
                </c:pt>
                <c:pt idx="4">
                  <c:v>7.0825205371768396</c:v>
                </c:pt>
                <c:pt idx="5">
                  <c:v>7.4176026002070365</c:v>
                </c:pt>
                <c:pt idx="6">
                  <c:v>7.4994396629012012</c:v>
                </c:pt>
                <c:pt idx="7">
                  <c:v>8.0980087952569555</c:v>
                </c:pt>
              </c:numCache>
            </c:numRef>
          </c:val>
          <c:smooth val="0"/>
          <c:extLst>
            <c:ext xmlns:c16="http://schemas.microsoft.com/office/drawing/2014/chart" uri="{C3380CC4-5D6E-409C-BE32-E72D297353CC}">
              <c16:uniqueId val="{00000007-FFC7-411B-9914-EB4EFEA84013}"/>
            </c:ext>
          </c:extLst>
        </c:ser>
        <c:ser>
          <c:idx val="1"/>
          <c:order val="1"/>
          <c:tx>
            <c:strRef>
              <c:f>'Fig1.7'!$A$40:$B$40</c:f>
              <c:strCache>
                <c:ptCount val="2"/>
                <c:pt idx="0">
                  <c:v>Non enseignants</c:v>
                </c:pt>
              </c:strCache>
            </c:strRef>
          </c:tx>
          <c:marker>
            <c:symbol val="none"/>
          </c:marker>
          <c:dLbls>
            <c:dLbl>
              <c:idx val="0"/>
              <c:layout>
                <c:manualLayout>
                  <c:x val="-6.31578947368421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C7-411B-9914-EB4EFEA84013}"/>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DA-4D85-96AB-F9148AE9674C}"/>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'Fig1.7'!$C$38:$J$38</c:f>
              <c:numCache>
                <c:formatCode>General</c:formatCode>
                <c:ptCount val="8"/>
                <c:pt idx="0">
                  <c:v>2015</c:v>
                </c:pt>
                <c:pt idx="1">
                  <c:v>2016</c:v>
                </c:pt>
                <c:pt idx="2">
                  <c:v>2017</c:v>
                </c:pt>
                <c:pt idx="3">
                  <c:v>2018</c:v>
                </c:pt>
                <c:pt idx="4">
                  <c:v>2019</c:v>
                </c:pt>
                <c:pt idx="5">
                  <c:v>2020</c:v>
                </c:pt>
                <c:pt idx="6">
                  <c:v>2021</c:v>
                </c:pt>
                <c:pt idx="7">
                  <c:v>2022</c:v>
                </c:pt>
              </c:numCache>
            </c:numRef>
          </c:cat>
          <c:val>
            <c:numRef>
              <c:f>'Fig1.7'!$C$40:$J$40</c:f>
              <c:numCache>
                <c:formatCode>0</c:formatCode>
                <c:ptCount val="8"/>
                <c:pt idx="0">
                  <c:v>47.538036912257262</c:v>
                </c:pt>
                <c:pt idx="1">
                  <c:v>50.559830757434391</c:v>
                </c:pt>
                <c:pt idx="2">
                  <c:v>53.714881142827494</c:v>
                </c:pt>
                <c:pt idx="3">
                  <c:v>57.407629654521308</c:v>
                </c:pt>
                <c:pt idx="4">
                  <c:v>62.048998093837952</c:v>
                </c:pt>
                <c:pt idx="5">
                  <c:v>64.687546385631592</c:v>
                </c:pt>
                <c:pt idx="6">
                  <c:v>65.581093450944493</c:v>
                </c:pt>
                <c:pt idx="7">
                  <c:v>65.913959951448263</c:v>
                </c:pt>
              </c:numCache>
            </c:numRef>
          </c:val>
          <c:smooth val="0"/>
          <c:extLst>
            <c:ext xmlns:c16="http://schemas.microsoft.com/office/drawing/2014/chart" uri="{C3380CC4-5D6E-409C-BE32-E72D297353CC}">
              <c16:uniqueId val="{0000000A-FFC7-411B-9914-EB4EFEA84013}"/>
            </c:ext>
          </c:extLst>
        </c:ser>
        <c:ser>
          <c:idx val="2"/>
          <c:order val="2"/>
          <c:tx>
            <c:strRef>
              <c:f>'Fig1.7'!$A$41:$B$41</c:f>
              <c:strCache>
                <c:ptCount val="2"/>
                <c:pt idx="0">
                  <c:v>Ensemble personnels</c:v>
                </c:pt>
              </c:strCache>
            </c:strRef>
          </c:tx>
          <c:marker>
            <c:symbol val="none"/>
          </c:marker>
          <c:dLbls>
            <c:dLbl>
              <c:idx val="0"/>
              <c:layout>
                <c:manualLayout>
                  <c:x val="-4.912280701754386E-2"/>
                  <c:y val="-3.8727524204702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C7-411B-9914-EB4EFEA84013}"/>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DA-4D85-96AB-F9148AE9674C}"/>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'Fig1.7'!$C$38:$J$38</c:f>
              <c:numCache>
                <c:formatCode>General</c:formatCode>
                <c:ptCount val="8"/>
                <c:pt idx="0">
                  <c:v>2015</c:v>
                </c:pt>
                <c:pt idx="1">
                  <c:v>2016</c:v>
                </c:pt>
                <c:pt idx="2">
                  <c:v>2017</c:v>
                </c:pt>
                <c:pt idx="3">
                  <c:v>2018</c:v>
                </c:pt>
                <c:pt idx="4">
                  <c:v>2019</c:v>
                </c:pt>
                <c:pt idx="5">
                  <c:v>2020</c:v>
                </c:pt>
                <c:pt idx="6">
                  <c:v>2021</c:v>
                </c:pt>
                <c:pt idx="7">
                  <c:v>2022</c:v>
                </c:pt>
              </c:numCache>
            </c:numRef>
          </c:cat>
          <c:val>
            <c:numRef>
              <c:f>'Fig1.7'!$C$41:$J$41</c:f>
              <c:numCache>
                <c:formatCode>0</c:formatCode>
                <c:ptCount val="8"/>
                <c:pt idx="0">
                  <c:v>14.055984220849016</c:v>
                </c:pt>
                <c:pt idx="1">
                  <c:v>15.304585132094115</c:v>
                </c:pt>
                <c:pt idx="2">
                  <c:v>16.770199543338943</c:v>
                </c:pt>
                <c:pt idx="3">
                  <c:v>18.210691093307997</c:v>
                </c:pt>
                <c:pt idx="4">
                  <c:v>20.086063156171893</c:v>
                </c:pt>
                <c:pt idx="5">
                  <c:v>21.625971486870803</c:v>
                </c:pt>
                <c:pt idx="6">
                  <c:v>22.128870798033109</c:v>
                </c:pt>
                <c:pt idx="7">
                  <c:v>22.751189335485066</c:v>
                </c:pt>
              </c:numCache>
            </c:numRef>
          </c:val>
          <c:smooth val="0"/>
          <c:extLst>
            <c:ext xmlns:c16="http://schemas.microsoft.com/office/drawing/2014/chart" uri="{C3380CC4-5D6E-409C-BE32-E72D297353CC}">
              <c16:uniqueId val="{0000000D-FFC7-411B-9914-EB4EFEA84013}"/>
            </c:ext>
          </c:extLst>
        </c:ser>
        <c:dLbls>
          <c:showLegendKey val="0"/>
          <c:showVal val="0"/>
          <c:showCatName val="0"/>
          <c:showSerName val="0"/>
          <c:showPercent val="0"/>
          <c:showBubbleSize val="0"/>
        </c:dLbls>
        <c:smooth val="0"/>
        <c:axId val="129460864"/>
        <c:axId val="129474944"/>
      </c:lineChart>
      <c:catAx>
        <c:axId val="129460864"/>
        <c:scaling>
          <c:orientation val="minMax"/>
        </c:scaling>
        <c:delete val="0"/>
        <c:axPos val="b"/>
        <c:numFmt formatCode="General" sourceLinked="1"/>
        <c:majorTickMark val="out"/>
        <c:minorTickMark val="none"/>
        <c:tickLblPos val="nextTo"/>
        <c:txPr>
          <a:bodyPr/>
          <a:lstStyle/>
          <a:p>
            <a:pPr>
              <a:defRPr sz="900"/>
            </a:pPr>
            <a:endParaRPr lang="fr-FR"/>
          </a:p>
        </c:txPr>
        <c:crossAx val="129474944"/>
        <c:crosses val="autoZero"/>
        <c:auto val="1"/>
        <c:lblAlgn val="ctr"/>
        <c:lblOffset val="100"/>
        <c:noMultiLvlLbl val="0"/>
      </c:catAx>
      <c:valAx>
        <c:axId val="129474944"/>
        <c:scaling>
          <c:orientation val="minMax"/>
        </c:scaling>
        <c:delete val="0"/>
        <c:axPos val="l"/>
        <c:majorGridlines/>
        <c:numFmt formatCode="0" sourceLinked="0"/>
        <c:majorTickMark val="out"/>
        <c:minorTickMark val="none"/>
        <c:tickLblPos val="nextTo"/>
        <c:txPr>
          <a:bodyPr/>
          <a:lstStyle/>
          <a:p>
            <a:pPr>
              <a:defRPr sz="900"/>
            </a:pPr>
            <a:endParaRPr lang="fr-FR"/>
          </a:p>
        </c:txPr>
        <c:crossAx val="129460864"/>
        <c:crosses val="autoZero"/>
        <c:crossBetween val="between"/>
      </c:valAx>
    </c:plotArea>
    <c:legend>
      <c:legendPos val="r"/>
      <c:layout>
        <c:manualLayout>
          <c:xMode val="edge"/>
          <c:yMode val="edge"/>
          <c:x val="1.050420168067227E-2"/>
          <c:y val="0.86307228193986119"/>
          <c:w val="0.97478991596638664"/>
          <c:h val="0.1161830082443013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2169728783902"/>
          <c:y val="5.0925925925925923E-2"/>
          <c:w val="0.68976159206185117"/>
          <c:h val="0.72843014252851612"/>
        </c:manualLayout>
      </c:layout>
      <c:barChart>
        <c:barDir val="bar"/>
        <c:grouping val="percentStacked"/>
        <c:varyColors val="0"/>
        <c:ser>
          <c:idx val="2"/>
          <c:order val="0"/>
          <c:tx>
            <c:strRef>
              <c:f>'Fig1.2'!$G$25</c:f>
              <c:strCache>
                <c:ptCount val="1"/>
                <c:pt idx="0">
                  <c:v>Catégorie A</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'Fig1.2'!$A$26:$B$31</c:f>
              <c:multiLvlStrCache>
                <c:ptCount val="6"/>
                <c:lvl>
                  <c:pt idx="0">
                    <c:v>Femmes</c:v>
                  </c:pt>
                  <c:pt idx="1">
                    <c:v>Hommes</c:v>
                  </c:pt>
                  <c:pt idx="2">
                    <c:v>Femmes</c:v>
                  </c:pt>
                  <c:pt idx="3">
                    <c:v>Hommes</c:v>
                  </c:pt>
                  <c:pt idx="4">
                    <c:v>Femmes</c:v>
                  </c:pt>
                  <c:pt idx="5">
                    <c:v>Hommes</c:v>
                  </c:pt>
                </c:lvl>
                <c:lvl>
                  <c:pt idx="0">
                    <c:v>Ensemble</c:v>
                  </c:pt>
                  <c:pt idx="2">
                    <c:v>Enseignant</c:v>
                  </c:pt>
                  <c:pt idx="4">
                    <c:v>Non enseignant</c:v>
                  </c:pt>
                </c:lvl>
              </c:multiLvlStrCache>
            </c:multiLvlStrRef>
          </c:cat>
          <c:val>
            <c:numRef>
              <c:f>'Fig1.2'!$G$26:$G$31</c:f>
              <c:numCache>
                <c:formatCode>0.0%</c:formatCode>
                <c:ptCount val="6"/>
                <c:pt idx="0">
                  <c:v>0.94521379780705628</c:v>
                </c:pt>
                <c:pt idx="1">
                  <c:v>0.9688055226162956</c:v>
                </c:pt>
                <c:pt idx="2">
                  <c:v>0.9987060431510898</c:v>
                </c:pt>
                <c:pt idx="3">
                  <c:v>0.99887974778827671</c:v>
                </c:pt>
                <c:pt idx="4">
                  <c:v>0.54113251963869913</c:v>
                </c:pt>
                <c:pt idx="5">
                  <c:v>0.69292010235996593</c:v>
                </c:pt>
              </c:numCache>
            </c:numRef>
          </c:val>
          <c:extLst>
            <c:ext xmlns:c16="http://schemas.microsoft.com/office/drawing/2014/chart" uri="{C3380CC4-5D6E-409C-BE32-E72D297353CC}">
              <c16:uniqueId val="{00000000-1D0A-45A9-99FA-D0D8D511E60D}"/>
            </c:ext>
          </c:extLst>
        </c:ser>
        <c:ser>
          <c:idx val="1"/>
          <c:order val="1"/>
          <c:tx>
            <c:strRef>
              <c:f>'Fig1.2'!$H$25</c:f>
              <c:strCache>
                <c:ptCount val="1"/>
                <c:pt idx="0">
                  <c:v>Catégorie B</c:v>
                </c:pt>
              </c:strCache>
            </c:strRef>
          </c:tx>
          <c:spPr>
            <a:solidFill>
              <a:schemeClr val="accent6">
                <a:lumMod val="75000"/>
              </a:schemeClr>
            </a:solidFill>
          </c:spPr>
          <c:invertIfNegative val="0"/>
          <c:dLbls>
            <c:dLbl>
              <c:idx val="0"/>
              <c:layout>
                <c:manualLayout>
                  <c:x val="7.233273056057689E-3"/>
                  <c:y val="5.20098285586642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AE-4DF2-BED5-C16E683DCB95}"/>
                </c:ext>
              </c:extLst>
            </c:dLbl>
            <c:dLbl>
              <c:idx val="1"/>
              <c:layout>
                <c:manualLayout>
                  <c:x val="-1.768112988310914E-16"/>
                  <c:y val="4.72816961709573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AE-4DF2-BED5-C16E683DCB95}"/>
                </c:ext>
              </c:extLst>
            </c:dLbl>
            <c:dLbl>
              <c:idx val="4"/>
              <c:layout>
                <c:manualLayout>
                  <c:x val="4.8221820373719106E-3"/>
                  <c:y val="-4.72813238770685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A-45A9-99FA-D0D8D511E60D}"/>
                </c:ext>
              </c:extLst>
            </c:dLbl>
            <c:dLbl>
              <c:idx val="5"/>
              <c:layout>
                <c:manualLayout>
                  <c:x val="7.2332730560578659E-3"/>
                  <c:y val="-4.25531914893617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A-45A9-99FA-D0D8D511E60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'Fig1.2'!$A$26:$B$31</c:f>
              <c:multiLvlStrCache>
                <c:ptCount val="6"/>
                <c:lvl>
                  <c:pt idx="0">
                    <c:v>Femmes</c:v>
                  </c:pt>
                  <c:pt idx="1">
                    <c:v>Hommes</c:v>
                  </c:pt>
                  <c:pt idx="2">
                    <c:v>Femmes</c:v>
                  </c:pt>
                  <c:pt idx="3">
                    <c:v>Hommes</c:v>
                  </c:pt>
                  <c:pt idx="4">
                    <c:v>Femmes</c:v>
                  </c:pt>
                  <c:pt idx="5">
                    <c:v>Hommes</c:v>
                  </c:pt>
                </c:lvl>
                <c:lvl>
                  <c:pt idx="0">
                    <c:v>Ensemble</c:v>
                  </c:pt>
                  <c:pt idx="2">
                    <c:v>Enseignant</c:v>
                  </c:pt>
                  <c:pt idx="4">
                    <c:v>Non enseignant</c:v>
                  </c:pt>
                </c:lvl>
              </c:multiLvlStrCache>
            </c:multiLvlStrRef>
          </c:cat>
          <c:val>
            <c:numRef>
              <c:f>'Fig1.2'!$H$26:$H$31</c:f>
              <c:numCache>
                <c:formatCode>0.0%</c:formatCode>
                <c:ptCount val="6"/>
                <c:pt idx="0">
                  <c:v>2.2050586375390931E-2</c:v>
                </c:pt>
                <c:pt idx="1">
                  <c:v>1.4708876831123409E-2</c:v>
                </c:pt>
                <c:pt idx="2">
                  <c:v>1.293956848910214E-3</c:v>
                </c:pt>
                <c:pt idx="3">
                  <c:v>1.12025221172324E-3</c:v>
                </c:pt>
                <c:pt idx="4">
                  <c:v>0.17884649829840588</c:v>
                </c:pt>
                <c:pt idx="5">
                  <c:v>0.13936390592631706</c:v>
                </c:pt>
              </c:numCache>
            </c:numRef>
          </c:val>
          <c:extLst>
            <c:ext xmlns:c16="http://schemas.microsoft.com/office/drawing/2014/chart" uri="{C3380CC4-5D6E-409C-BE32-E72D297353CC}">
              <c16:uniqueId val="{00000003-1D0A-45A9-99FA-D0D8D511E60D}"/>
            </c:ext>
          </c:extLst>
        </c:ser>
        <c:ser>
          <c:idx val="0"/>
          <c:order val="2"/>
          <c:tx>
            <c:strRef>
              <c:f>'Fig1.2'!$I$25</c:f>
              <c:strCache>
                <c:ptCount val="1"/>
                <c:pt idx="0">
                  <c:v>Catégorie C</c:v>
                </c:pt>
              </c:strCache>
            </c:strRef>
          </c:tx>
          <c:spPr>
            <a:solidFill>
              <a:schemeClr val="accent4">
                <a:lumMod val="60000"/>
                <a:lumOff val="40000"/>
              </a:schemeClr>
            </a:solidFill>
          </c:spPr>
          <c:invertIfNegative val="0"/>
          <c:dLbls>
            <c:dLbl>
              <c:idx val="0"/>
              <c:layout>
                <c:manualLayout>
                  <c:x val="2.893309222423146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AE-4DF2-BED5-C16E683DCB95}"/>
                </c:ext>
              </c:extLst>
            </c:dLbl>
            <c:dLbl>
              <c:idx val="1"/>
              <c:layout>
                <c:manualLayout>
                  <c:x val="3.6166365280289332E-2"/>
                  <c:y val="3.722938887958154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AE-4DF2-BED5-C16E683DCB95}"/>
                </c:ext>
              </c:extLst>
            </c:dLbl>
            <c:dLbl>
              <c:idx val="4"/>
              <c:layout>
                <c:manualLayout>
                  <c:x val="3.61663652802893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A-45A9-99FA-D0D8D511E60D}"/>
                </c:ext>
              </c:extLst>
            </c:dLbl>
            <c:dLbl>
              <c:idx val="5"/>
              <c:layout>
                <c:manualLayout>
                  <c:x val="4.82218203737191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A-45A9-99FA-D0D8D511E60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'Fig1.2'!$A$26:$B$31</c:f>
              <c:multiLvlStrCache>
                <c:ptCount val="6"/>
                <c:lvl>
                  <c:pt idx="0">
                    <c:v>Femmes</c:v>
                  </c:pt>
                  <c:pt idx="1">
                    <c:v>Hommes</c:v>
                  </c:pt>
                  <c:pt idx="2">
                    <c:v>Femmes</c:v>
                  </c:pt>
                  <c:pt idx="3">
                    <c:v>Hommes</c:v>
                  </c:pt>
                  <c:pt idx="4">
                    <c:v>Femmes</c:v>
                  </c:pt>
                  <c:pt idx="5">
                    <c:v>Hommes</c:v>
                  </c:pt>
                </c:lvl>
                <c:lvl>
                  <c:pt idx="0">
                    <c:v>Ensemble</c:v>
                  </c:pt>
                  <c:pt idx="2">
                    <c:v>Enseignant</c:v>
                  </c:pt>
                  <c:pt idx="4">
                    <c:v>Non enseignant</c:v>
                  </c:pt>
                </c:lvl>
              </c:multiLvlStrCache>
            </c:multiLvlStrRef>
          </c:cat>
          <c:val>
            <c:numRef>
              <c:f>'Fig1.2'!$I$26:$I$31</c:f>
              <c:numCache>
                <c:formatCode>0.0%</c:formatCode>
                <c:ptCount val="6"/>
                <c:pt idx="0">
                  <c:v>3.273561581755282E-2</c:v>
                </c:pt>
                <c:pt idx="1">
                  <c:v>1.648560055258104E-2</c:v>
                </c:pt>
                <c:pt idx="4">
                  <c:v>0.280020982062895</c:v>
                </c:pt>
                <c:pt idx="5">
                  <c:v>0.16771599171371704</c:v>
                </c:pt>
              </c:numCache>
            </c:numRef>
          </c:val>
          <c:extLst>
            <c:ext xmlns:c16="http://schemas.microsoft.com/office/drawing/2014/chart" uri="{C3380CC4-5D6E-409C-BE32-E72D297353CC}">
              <c16:uniqueId val="{00000006-1D0A-45A9-99FA-D0D8D511E60D}"/>
            </c:ext>
          </c:extLst>
        </c:ser>
        <c:dLbls>
          <c:dLblPos val="ctr"/>
          <c:showLegendKey val="0"/>
          <c:showVal val="1"/>
          <c:showCatName val="0"/>
          <c:showSerName val="0"/>
          <c:showPercent val="0"/>
          <c:showBubbleSize val="0"/>
        </c:dLbls>
        <c:gapWidth val="150"/>
        <c:overlap val="100"/>
        <c:axId val="110622208"/>
        <c:axId val="110623744"/>
      </c:barChart>
      <c:catAx>
        <c:axId val="11062220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10623744"/>
        <c:crosses val="autoZero"/>
        <c:auto val="1"/>
        <c:lblAlgn val="ctr"/>
        <c:lblOffset val="100"/>
        <c:noMultiLvlLbl val="0"/>
      </c:catAx>
      <c:valAx>
        <c:axId val="110623744"/>
        <c:scaling>
          <c:orientation val="minMax"/>
        </c:scaling>
        <c:delete val="0"/>
        <c:axPos val="t"/>
        <c:majorGridlines/>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10622208"/>
        <c:crosses val="autoZero"/>
        <c:crossBetween val="between"/>
      </c:valAx>
    </c:plotArea>
    <c:legend>
      <c:legendPos val="r"/>
      <c:layout>
        <c:manualLayout>
          <c:xMode val="edge"/>
          <c:yMode val="edge"/>
          <c:x val="6.639843548968144E-2"/>
          <c:y val="0.87943560246458552"/>
          <c:w val="0.91549297514281314"/>
          <c:h val="8.5106755272612244E-2"/>
        </c:manualLayout>
      </c:layout>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5222082746902"/>
          <c:y val="5.4847596605168893E-2"/>
          <c:w val="0.80868314166043254"/>
          <c:h val="0.74754446307929923"/>
        </c:manualLayout>
      </c:layout>
      <c:barChart>
        <c:barDir val="col"/>
        <c:grouping val="stacked"/>
        <c:varyColors val="0"/>
        <c:ser>
          <c:idx val="0"/>
          <c:order val="0"/>
          <c:tx>
            <c:strRef>
              <c:f>'Fig1.3'!$A$26</c:f>
              <c:strCache>
                <c:ptCount val="1"/>
                <c:pt idx="0">
                  <c:v>Enseignants</c:v>
                </c:pt>
              </c:strCache>
            </c:strRef>
          </c:tx>
          <c:spPr>
            <a:solidFill>
              <a:srgbClr val="FF8A15"/>
            </a:solidFill>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'Fig1.3'!$B$25:$I$25</c:f>
              <c:numCache>
                <c:formatCode>General</c:formatCode>
                <c:ptCount val="8"/>
                <c:pt idx="0">
                  <c:v>2015</c:v>
                </c:pt>
                <c:pt idx="1">
                  <c:v>2016</c:v>
                </c:pt>
                <c:pt idx="2">
                  <c:v>2017</c:v>
                </c:pt>
                <c:pt idx="3">
                  <c:v>2018</c:v>
                </c:pt>
                <c:pt idx="4">
                  <c:v>2019</c:v>
                </c:pt>
                <c:pt idx="5">
                  <c:v>2020</c:v>
                </c:pt>
                <c:pt idx="6">
                  <c:v>2021</c:v>
                </c:pt>
                <c:pt idx="7">
                  <c:v>2022</c:v>
                </c:pt>
              </c:numCache>
            </c:numRef>
          </c:cat>
          <c:val>
            <c:numRef>
              <c:f>'Fig1.3'!$B$26:$I$26</c:f>
              <c:numCache>
                <c:formatCode>_-* #\ ##0_-;\-* #\ ##0_-;_-* "-"??_-;_-@_-</c:formatCode>
                <c:ptCount val="8"/>
                <c:pt idx="0">
                  <c:v>879330</c:v>
                </c:pt>
                <c:pt idx="1">
                  <c:v>888665</c:v>
                </c:pt>
                <c:pt idx="2">
                  <c:v>897341</c:v>
                </c:pt>
                <c:pt idx="3">
                  <c:v>899265</c:v>
                </c:pt>
                <c:pt idx="4">
                  <c:v>895571</c:v>
                </c:pt>
                <c:pt idx="5">
                  <c:v>898390</c:v>
                </c:pt>
                <c:pt idx="6">
                  <c:v>892320</c:v>
                </c:pt>
                <c:pt idx="7">
                  <c:v>888206</c:v>
                </c:pt>
              </c:numCache>
            </c:numRef>
          </c:val>
          <c:extLst>
            <c:ext xmlns:c16="http://schemas.microsoft.com/office/drawing/2014/chart" uri="{C3380CC4-5D6E-409C-BE32-E72D297353CC}">
              <c16:uniqueId val="{00000000-DF17-4BA4-8237-8DCD7EEE034E}"/>
            </c:ext>
          </c:extLst>
        </c:ser>
        <c:ser>
          <c:idx val="1"/>
          <c:order val="1"/>
          <c:tx>
            <c:strRef>
              <c:f>'Fig1.3'!$A$27</c:f>
              <c:strCache>
                <c:ptCount val="1"/>
                <c:pt idx="0">
                  <c:v>Non-enseignants (1)</c:v>
                </c:pt>
              </c:strCache>
            </c:strRef>
          </c:tx>
          <c:spPr>
            <a:solidFill>
              <a:srgbClr val="51AF67"/>
            </a:solidFill>
          </c:spPr>
          <c:invertIfNegative val="0"/>
          <c:dPt>
            <c:idx val="7"/>
            <c:invertIfNegative val="0"/>
            <c:bubble3D val="0"/>
            <c:extLst>
              <c:ext xmlns:c16="http://schemas.microsoft.com/office/drawing/2014/chart" uri="{C3380CC4-5D6E-409C-BE32-E72D297353CC}">
                <c16:uniqueId val="{00000000-E0B8-425D-AE96-B134045CB552}"/>
              </c:ext>
            </c:extLst>
          </c:dPt>
          <c:dLbls>
            <c:spPr>
              <a:noFill/>
              <a:ln>
                <a:noFill/>
              </a:ln>
              <a:effectLst/>
            </c:spPr>
            <c:txPr>
              <a:bodyPr wrap="square" lIns="38100" tIns="19050" rIns="38100" bIns="19050" anchor="ctr">
                <a:spAutoFit/>
              </a:bodyPr>
              <a:lstStyle/>
              <a:p>
                <a:pPr>
                  <a:defRPr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'Fig1.3'!$B$25:$I$25</c:f>
              <c:numCache>
                <c:formatCode>General</c:formatCode>
                <c:ptCount val="8"/>
                <c:pt idx="0">
                  <c:v>2015</c:v>
                </c:pt>
                <c:pt idx="1">
                  <c:v>2016</c:v>
                </c:pt>
                <c:pt idx="2">
                  <c:v>2017</c:v>
                </c:pt>
                <c:pt idx="3">
                  <c:v>2018</c:v>
                </c:pt>
                <c:pt idx="4">
                  <c:v>2019</c:v>
                </c:pt>
                <c:pt idx="5">
                  <c:v>2020</c:v>
                </c:pt>
                <c:pt idx="6">
                  <c:v>2021</c:v>
                </c:pt>
                <c:pt idx="7">
                  <c:v>2022</c:v>
                </c:pt>
              </c:numCache>
            </c:numRef>
          </c:cat>
          <c:val>
            <c:numRef>
              <c:f>'Fig1.3'!$B$27:$I$27</c:f>
              <c:numCache>
                <c:formatCode>_-* #\ ##0_-;\-* #\ ##0_-;_-* "-"??_-;_-@_-</c:formatCode>
                <c:ptCount val="8"/>
                <c:pt idx="0">
                  <c:v>203618</c:v>
                </c:pt>
                <c:pt idx="1">
                  <c:v>216494</c:v>
                </c:pt>
                <c:pt idx="2">
                  <c:v>231286</c:v>
                </c:pt>
                <c:pt idx="3">
                  <c:v>249972</c:v>
                </c:pt>
                <c:pt idx="4">
                  <c:v>277521</c:v>
                </c:pt>
                <c:pt idx="5">
                  <c:v>296428</c:v>
                </c:pt>
                <c:pt idx="6">
                  <c:v>300425</c:v>
                </c:pt>
                <c:pt idx="7">
                  <c:v>301534</c:v>
                </c:pt>
              </c:numCache>
            </c:numRef>
          </c:val>
          <c:extLst>
            <c:ext xmlns:c16="http://schemas.microsoft.com/office/drawing/2014/chart" uri="{C3380CC4-5D6E-409C-BE32-E72D297353CC}">
              <c16:uniqueId val="{00000001-DF17-4BA4-8237-8DCD7EEE034E}"/>
            </c:ext>
          </c:extLst>
        </c:ser>
        <c:ser>
          <c:idx val="2"/>
          <c:order val="2"/>
          <c:tx>
            <c:strRef>
              <c:f>'Fig1.3'!$A$28</c:f>
              <c:strCache>
                <c:ptCount val="1"/>
                <c:pt idx="0">
                  <c:v>Etudiants en pré-professionnalisation et apprentis</c:v>
                </c:pt>
              </c:strCache>
            </c:strRef>
          </c:tx>
          <c:spPr>
            <a:solidFill>
              <a:schemeClr val="accent2">
                <a:lumMod val="50000"/>
              </a:schemeClr>
            </a:solidFill>
          </c:spPr>
          <c:invertIfNegative val="0"/>
          <c:dLbls>
            <c:spPr>
              <a:noFill/>
              <a:ln>
                <a:noFill/>
              </a:ln>
              <a:effectLst/>
            </c:spPr>
            <c:txPr>
              <a:bodyPr wrap="square" lIns="38100" tIns="19050" rIns="38100" bIns="19050" anchor="t" anchorCtr="1">
                <a:spAutoFit/>
              </a:bodyPr>
              <a:lstStyle/>
              <a:p>
                <a:pPr>
                  <a:defRPr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'Fig1.3'!$B$25:$I$25</c:f>
              <c:numCache>
                <c:formatCode>General</c:formatCode>
                <c:ptCount val="8"/>
                <c:pt idx="0">
                  <c:v>2015</c:v>
                </c:pt>
                <c:pt idx="1">
                  <c:v>2016</c:v>
                </c:pt>
                <c:pt idx="2">
                  <c:v>2017</c:v>
                </c:pt>
                <c:pt idx="3">
                  <c:v>2018</c:v>
                </c:pt>
                <c:pt idx="4">
                  <c:v>2019</c:v>
                </c:pt>
                <c:pt idx="5">
                  <c:v>2020</c:v>
                </c:pt>
                <c:pt idx="6">
                  <c:v>2021</c:v>
                </c:pt>
                <c:pt idx="7">
                  <c:v>2022</c:v>
                </c:pt>
              </c:numCache>
            </c:numRef>
          </c:cat>
          <c:val>
            <c:numRef>
              <c:f>'Fig1.3'!$B$28:$I$28</c:f>
              <c:numCache>
                <c:formatCode>_-* #\ ##0_-;\-* #\ ##0_-;_-* "-"??_-;_-@_-</c:formatCode>
                <c:ptCount val="8"/>
                <c:pt idx="0">
                  <c:v>5630</c:v>
                </c:pt>
                <c:pt idx="1">
                  <c:v>7484</c:v>
                </c:pt>
                <c:pt idx="2">
                  <c:v>8190</c:v>
                </c:pt>
                <c:pt idx="3">
                  <c:v>7140</c:v>
                </c:pt>
                <c:pt idx="4">
                  <c:v>6180</c:v>
                </c:pt>
                <c:pt idx="5">
                  <c:v>6700</c:v>
                </c:pt>
                <c:pt idx="6">
                  <c:v>13121</c:v>
                </c:pt>
                <c:pt idx="7">
                  <c:v>14891</c:v>
                </c:pt>
              </c:numCache>
            </c:numRef>
          </c:val>
          <c:extLst>
            <c:ext xmlns:c16="http://schemas.microsoft.com/office/drawing/2014/chart" uri="{C3380CC4-5D6E-409C-BE32-E72D297353CC}">
              <c16:uniqueId val="{00000009-DF17-4BA4-8237-8DCD7EEE034E}"/>
            </c:ext>
          </c:extLst>
        </c:ser>
        <c:dLbls>
          <c:showLegendKey val="0"/>
          <c:showVal val="0"/>
          <c:showCatName val="0"/>
          <c:showSerName val="0"/>
          <c:showPercent val="0"/>
          <c:showBubbleSize val="0"/>
        </c:dLbls>
        <c:gapWidth val="120"/>
        <c:overlap val="100"/>
        <c:axId val="60760064"/>
        <c:axId val="60761600"/>
      </c:barChart>
      <c:catAx>
        <c:axId val="60760064"/>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60761600"/>
        <c:crosses val="autoZero"/>
        <c:auto val="1"/>
        <c:lblAlgn val="ctr"/>
        <c:lblOffset val="100"/>
        <c:noMultiLvlLbl val="0"/>
      </c:catAx>
      <c:valAx>
        <c:axId val="60761600"/>
        <c:scaling>
          <c:orientation val="minMax"/>
        </c:scaling>
        <c:delete val="0"/>
        <c:axPos val="l"/>
        <c:majorGridlines/>
        <c:numFmt formatCode="_-* #\ ##0_-;\-* #\ ##0_-;_-* &quot;-&quot;??_-;_-@_-"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60760064"/>
        <c:crosses val="autoZero"/>
        <c:crossBetween val="between"/>
        <c:dispUnits>
          <c:builtInUnit val="thousands"/>
          <c:dispUnitsLbl>
            <c:txPr>
              <a:bodyPr rot="-5400000" vert="horz"/>
              <a:lstStyle/>
              <a:p>
                <a:pPr algn="ctr">
                  <a:defRPr sz="900" b="1" i="0" u="none" strike="noStrike" baseline="0">
                    <a:solidFill>
                      <a:srgbClr val="000000"/>
                    </a:solidFill>
                    <a:latin typeface="Calibri"/>
                    <a:ea typeface="Calibri"/>
                    <a:cs typeface="Calibri"/>
                  </a:defRPr>
                </a:pPr>
                <a:endParaRPr lang="fr-FR"/>
              </a:p>
            </c:txPr>
          </c:dispUnitsLbl>
        </c:dispUnits>
      </c:valAx>
    </c:plotArea>
    <c:legend>
      <c:legendPos val="b"/>
      <c:layout>
        <c:manualLayout>
          <c:xMode val="edge"/>
          <c:yMode val="edge"/>
          <c:x val="0.23052195345387921"/>
          <c:y val="0.90734218441672898"/>
          <c:w val="0.627206142168517"/>
          <c:h val="7.6240013793896194E-2"/>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a:t>Secteur public</a:t>
            </a:r>
          </a:p>
        </c:rich>
      </c:tx>
      <c:overlay val="0"/>
    </c:title>
    <c:autoTitleDeleted val="0"/>
    <c:plotArea>
      <c:layout>
        <c:manualLayout>
          <c:layoutTarget val="inner"/>
          <c:xMode val="edge"/>
          <c:yMode val="edge"/>
          <c:x val="0.12832174103237096"/>
          <c:y val="0.19028944298629338"/>
          <c:w val="0.83755205599300098"/>
          <c:h val="0.47676162275757911"/>
        </c:manualLayout>
      </c:layout>
      <c:lineChart>
        <c:grouping val="standard"/>
        <c:varyColors val="0"/>
        <c:ser>
          <c:idx val="0"/>
          <c:order val="0"/>
          <c:tx>
            <c:strRef>
              <c:f>'Fig1.4'!$B$32</c:f>
              <c:strCache>
                <c:ptCount val="1"/>
                <c:pt idx="0">
                  <c:v>Premier degré </c:v>
                </c:pt>
              </c:strCache>
            </c:strRef>
          </c:tx>
          <c:spPr>
            <a:ln>
              <a:solidFill>
                <a:srgbClr val="C00000"/>
              </a:solidFill>
            </a:ln>
          </c:spPr>
          <c:marker>
            <c:symbol val="none"/>
          </c:marker>
          <c:dLbls>
            <c:dLbl>
              <c:idx val="0"/>
              <c:layout>
                <c:manualLayout>
                  <c:x val="-4.4444335083114635E-2"/>
                  <c:y val="-5.2880059815734771E-2"/>
                </c:manualLayout>
              </c:layout>
              <c:numFmt formatCode="#,##0" sourceLinked="0"/>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7.5583333333333322E-2"/>
                      <c:h val="0.18285198996171104"/>
                    </c:manualLayout>
                  </c15:layout>
                </c:ext>
                <c:ext xmlns:c16="http://schemas.microsoft.com/office/drawing/2014/chart" uri="{C3380CC4-5D6E-409C-BE32-E72D297353CC}">
                  <c16:uniqueId val="{00000000-B18D-4D11-BBD1-F3658123DEDB}"/>
                </c:ext>
              </c:extLst>
            </c:dLbl>
            <c:dLbl>
              <c:idx val="1"/>
              <c:delete val="1"/>
              <c:extLst>
                <c:ext xmlns:c15="http://schemas.microsoft.com/office/drawing/2012/chart" uri="{CE6537A1-D6FC-4f65-9D91-7224C49458BB}"/>
                <c:ext xmlns:c16="http://schemas.microsoft.com/office/drawing/2014/chart" uri="{C3380CC4-5D6E-409C-BE32-E72D297353CC}">
                  <c16:uniqueId val="{00000001-B18D-4D11-BBD1-F3658123DEDB}"/>
                </c:ext>
              </c:extLst>
            </c:dLbl>
            <c:dLbl>
              <c:idx val="2"/>
              <c:delete val="1"/>
              <c:extLst>
                <c:ext xmlns:c15="http://schemas.microsoft.com/office/drawing/2012/chart" uri="{CE6537A1-D6FC-4f65-9D91-7224C49458BB}"/>
                <c:ext xmlns:c16="http://schemas.microsoft.com/office/drawing/2014/chart" uri="{C3380CC4-5D6E-409C-BE32-E72D297353CC}">
                  <c16:uniqueId val="{00000002-B18D-4D11-BBD1-F3658123DEDB}"/>
                </c:ext>
              </c:extLst>
            </c:dLbl>
            <c:dLbl>
              <c:idx val="3"/>
              <c:delete val="1"/>
              <c:extLst>
                <c:ext xmlns:c15="http://schemas.microsoft.com/office/drawing/2012/chart" uri="{CE6537A1-D6FC-4f65-9D91-7224C49458BB}"/>
                <c:ext xmlns:c16="http://schemas.microsoft.com/office/drawing/2014/chart" uri="{C3380CC4-5D6E-409C-BE32-E72D297353CC}">
                  <c16:uniqueId val="{00000003-B18D-4D11-BBD1-F3658123DEDB}"/>
                </c:ext>
              </c:extLst>
            </c:dLbl>
            <c:dLbl>
              <c:idx val="4"/>
              <c:delete val="1"/>
              <c:extLst>
                <c:ext xmlns:c15="http://schemas.microsoft.com/office/drawing/2012/chart" uri="{CE6537A1-D6FC-4f65-9D91-7224C49458BB}"/>
                <c:ext xmlns:c16="http://schemas.microsoft.com/office/drawing/2014/chart" uri="{C3380CC4-5D6E-409C-BE32-E72D297353CC}">
                  <c16:uniqueId val="{00000004-B18D-4D11-BBD1-F3658123DEDB}"/>
                </c:ext>
              </c:extLst>
            </c:dLbl>
            <c:dLbl>
              <c:idx val="5"/>
              <c:delete val="1"/>
              <c:extLst>
                <c:ext xmlns:c15="http://schemas.microsoft.com/office/drawing/2012/chart" uri="{CE6537A1-D6FC-4f65-9D91-7224C49458BB}"/>
                <c:ext xmlns:c16="http://schemas.microsoft.com/office/drawing/2014/chart" uri="{C3380CC4-5D6E-409C-BE32-E72D297353CC}">
                  <c16:uniqueId val="{00000005-B18D-4D11-BBD1-F3658123DEDB}"/>
                </c:ext>
              </c:extLst>
            </c:dLbl>
            <c:dLbl>
              <c:idx val="6"/>
              <c:delete val="1"/>
              <c:extLst>
                <c:ext xmlns:c15="http://schemas.microsoft.com/office/drawing/2012/chart" uri="{CE6537A1-D6FC-4f65-9D91-7224C49458BB}"/>
                <c:ext xmlns:c16="http://schemas.microsoft.com/office/drawing/2014/chart" uri="{C3380CC4-5D6E-409C-BE32-E72D297353CC}">
                  <c16:uniqueId val="{00000006-B18D-4D11-BBD1-F3658123DEDB}"/>
                </c:ext>
              </c:extLst>
            </c:dLbl>
            <c:dLbl>
              <c:idx val="7"/>
              <c:layout>
                <c:manualLayout>
                  <c:x val="-3.3333333333333229E-2"/>
                  <c:y val="-7.5542942593906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30-4E91-9F0E-C464EF26CBAD}"/>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'Fig1.4'!$C$29:$J$29</c:f>
              <c:numCache>
                <c:formatCode>General</c:formatCode>
                <c:ptCount val="8"/>
                <c:pt idx="0">
                  <c:v>2015</c:v>
                </c:pt>
                <c:pt idx="1">
                  <c:v>2016</c:v>
                </c:pt>
                <c:pt idx="2">
                  <c:v>2017</c:v>
                </c:pt>
                <c:pt idx="3">
                  <c:v>2018</c:v>
                </c:pt>
                <c:pt idx="4">
                  <c:v>2019</c:v>
                </c:pt>
                <c:pt idx="5">
                  <c:v>2020</c:v>
                </c:pt>
                <c:pt idx="6">
                  <c:v>2021</c:v>
                </c:pt>
                <c:pt idx="7">
                  <c:v>2022</c:v>
                </c:pt>
              </c:numCache>
            </c:numRef>
          </c:cat>
          <c:val>
            <c:numRef>
              <c:f>'Fig1.4'!$C$32:$J$32</c:f>
              <c:numCache>
                <c:formatCode>_-* #\ ##0_-;\-* #\ ##0_-;_-* "-"??_-;_-@_-</c:formatCode>
                <c:ptCount val="8"/>
                <c:pt idx="0">
                  <c:v>346867</c:v>
                </c:pt>
                <c:pt idx="1">
                  <c:v>351153</c:v>
                </c:pt>
                <c:pt idx="2">
                  <c:v>354645</c:v>
                </c:pt>
                <c:pt idx="3">
                  <c:v>357023</c:v>
                </c:pt>
                <c:pt idx="4">
                  <c:v>357088</c:v>
                </c:pt>
                <c:pt idx="5">
                  <c:v>358686</c:v>
                </c:pt>
                <c:pt idx="6">
                  <c:v>357135</c:v>
                </c:pt>
                <c:pt idx="7">
                  <c:v>356168</c:v>
                </c:pt>
              </c:numCache>
            </c:numRef>
          </c:val>
          <c:smooth val="0"/>
          <c:extLst>
            <c:ext xmlns:c16="http://schemas.microsoft.com/office/drawing/2014/chart" uri="{C3380CC4-5D6E-409C-BE32-E72D297353CC}">
              <c16:uniqueId val="{00000007-B18D-4D11-BBD1-F3658123DEDB}"/>
            </c:ext>
          </c:extLst>
        </c:ser>
        <c:ser>
          <c:idx val="1"/>
          <c:order val="1"/>
          <c:tx>
            <c:strRef>
              <c:f>'Fig1.4'!$B$33</c:f>
              <c:strCache>
                <c:ptCount val="1"/>
                <c:pt idx="0">
                  <c:v>Second degré </c:v>
                </c:pt>
              </c:strCache>
            </c:strRef>
          </c:tx>
          <c:spPr>
            <a:ln>
              <a:solidFill>
                <a:schemeClr val="accent1">
                  <a:lumMod val="75000"/>
                </a:schemeClr>
              </a:solidFill>
            </a:ln>
          </c:spPr>
          <c:marker>
            <c:symbol val="none"/>
          </c:marker>
          <c:dLbls>
            <c:dLbl>
              <c:idx val="0"/>
              <c:layout>
                <c:manualLayout>
                  <c:x val="-3.3333333333333361E-2"/>
                  <c:y val="-4.532576555634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8D-4D11-BBD1-F3658123DEDB}"/>
                </c:ext>
              </c:extLst>
            </c:dLbl>
            <c:dLbl>
              <c:idx val="1"/>
              <c:delete val="1"/>
              <c:extLst>
                <c:ext xmlns:c15="http://schemas.microsoft.com/office/drawing/2012/chart" uri="{CE6537A1-D6FC-4f65-9D91-7224C49458BB}"/>
                <c:ext xmlns:c16="http://schemas.microsoft.com/office/drawing/2014/chart" uri="{C3380CC4-5D6E-409C-BE32-E72D297353CC}">
                  <c16:uniqueId val="{00000009-B18D-4D11-BBD1-F3658123DEDB}"/>
                </c:ext>
              </c:extLst>
            </c:dLbl>
            <c:dLbl>
              <c:idx val="2"/>
              <c:delete val="1"/>
              <c:extLst>
                <c:ext xmlns:c15="http://schemas.microsoft.com/office/drawing/2012/chart" uri="{CE6537A1-D6FC-4f65-9D91-7224C49458BB}"/>
                <c:ext xmlns:c16="http://schemas.microsoft.com/office/drawing/2014/chart" uri="{C3380CC4-5D6E-409C-BE32-E72D297353CC}">
                  <c16:uniqueId val="{0000000A-B18D-4D11-BBD1-F3658123DEDB}"/>
                </c:ext>
              </c:extLst>
            </c:dLbl>
            <c:dLbl>
              <c:idx val="3"/>
              <c:delete val="1"/>
              <c:extLst>
                <c:ext xmlns:c15="http://schemas.microsoft.com/office/drawing/2012/chart" uri="{CE6537A1-D6FC-4f65-9D91-7224C49458BB}"/>
                <c:ext xmlns:c16="http://schemas.microsoft.com/office/drawing/2014/chart" uri="{C3380CC4-5D6E-409C-BE32-E72D297353CC}">
                  <c16:uniqueId val="{0000000B-B18D-4D11-BBD1-F3658123DEDB}"/>
                </c:ext>
              </c:extLst>
            </c:dLbl>
            <c:dLbl>
              <c:idx val="4"/>
              <c:delete val="1"/>
              <c:extLst>
                <c:ext xmlns:c15="http://schemas.microsoft.com/office/drawing/2012/chart" uri="{CE6537A1-D6FC-4f65-9D91-7224C49458BB}"/>
                <c:ext xmlns:c16="http://schemas.microsoft.com/office/drawing/2014/chart" uri="{C3380CC4-5D6E-409C-BE32-E72D297353CC}">
                  <c16:uniqueId val="{0000000C-B18D-4D11-BBD1-F3658123DEDB}"/>
                </c:ext>
              </c:extLst>
            </c:dLbl>
            <c:dLbl>
              <c:idx val="5"/>
              <c:delete val="1"/>
              <c:extLst>
                <c:ext xmlns:c15="http://schemas.microsoft.com/office/drawing/2012/chart" uri="{CE6537A1-D6FC-4f65-9D91-7224C49458BB}"/>
                <c:ext xmlns:c16="http://schemas.microsoft.com/office/drawing/2014/chart" uri="{C3380CC4-5D6E-409C-BE32-E72D297353CC}">
                  <c16:uniqueId val="{0000000D-B18D-4D11-BBD1-F3658123DEDB}"/>
                </c:ext>
              </c:extLst>
            </c:dLbl>
            <c:dLbl>
              <c:idx val="6"/>
              <c:delete val="1"/>
              <c:extLst>
                <c:ext xmlns:c15="http://schemas.microsoft.com/office/drawing/2012/chart" uri="{CE6537A1-D6FC-4f65-9D91-7224C49458BB}"/>
                <c:ext xmlns:c16="http://schemas.microsoft.com/office/drawing/2014/chart" uri="{C3380CC4-5D6E-409C-BE32-E72D297353CC}">
                  <c16:uniqueId val="{0000000E-B18D-4D11-BBD1-F3658123DEDB}"/>
                </c:ext>
              </c:extLst>
            </c:dLbl>
            <c:dLbl>
              <c:idx val="7"/>
              <c:layout>
                <c:manualLayout>
                  <c:x val="-3.6111111111111108E-2"/>
                  <c:y val="-6.7988648334516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30-4E91-9F0E-C464EF26CBAD}"/>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'Fig1.4'!$C$29:$J$29</c:f>
              <c:numCache>
                <c:formatCode>General</c:formatCode>
                <c:ptCount val="8"/>
                <c:pt idx="0">
                  <c:v>2015</c:v>
                </c:pt>
                <c:pt idx="1">
                  <c:v>2016</c:v>
                </c:pt>
                <c:pt idx="2">
                  <c:v>2017</c:v>
                </c:pt>
                <c:pt idx="3">
                  <c:v>2018</c:v>
                </c:pt>
                <c:pt idx="4">
                  <c:v>2019</c:v>
                </c:pt>
                <c:pt idx="5">
                  <c:v>2020</c:v>
                </c:pt>
                <c:pt idx="6">
                  <c:v>2021</c:v>
                </c:pt>
                <c:pt idx="7">
                  <c:v>2022</c:v>
                </c:pt>
              </c:numCache>
            </c:numRef>
          </c:cat>
          <c:val>
            <c:numRef>
              <c:f>'Fig1.4'!$C$33:$J$33</c:f>
              <c:numCache>
                <c:formatCode>_-* #\ ##0_-;\-* #\ ##0_-;_-* "-"??_-;_-@_-</c:formatCode>
                <c:ptCount val="8"/>
                <c:pt idx="0">
                  <c:v>390925</c:v>
                </c:pt>
                <c:pt idx="1">
                  <c:v>395043</c:v>
                </c:pt>
                <c:pt idx="2">
                  <c:v>399269</c:v>
                </c:pt>
                <c:pt idx="3">
                  <c:v>399488</c:v>
                </c:pt>
                <c:pt idx="4">
                  <c:v>396213</c:v>
                </c:pt>
                <c:pt idx="5">
                  <c:v>396209</c:v>
                </c:pt>
                <c:pt idx="6">
                  <c:v>392821</c:v>
                </c:pt>
                <c:pt idx="7">
                  <c:v>390465</c:v>
                </c:pt>
              </c:numCache>
            </c:numRef>
          </c:val>
          <c:smooth val="0"/>
          <c:extLst>
            <c:ext xmlns:c16="http://schemas.microsoft.com/office/drawing/2014/chart" uri="{C3380CC4-5D6E-409C-BE32-E72D297353CC}">
              <c16:uniqueId val="{0000000F-B18D-4D11-BBD1-F3658123DEDB}"/>
            </c:ext>
          </c:extLst>
        </c:ser>
        <c:dLbls>
          <c:showLegendKey val="0"/>
          <c:showVal val="0"/>
          <c:showCatName val="0"/>
          <c:showSerName val="0"/>
          <c:showPercent val="0"/>
          <c:showBubbleSize val="0"/>
        </c:dLbls>
        <c:smooth val="0"/>
        <c:axId val="119245440"/>
        <c:axId val="119263616"/>
      </c:lineChart>
      <c:catAx>
        <c:axId val="119245440"/>
        <c:scaling>
          <c:orientation val="minMax"/>
        </c:scaling>
        <c:delete val="0"/>
        <c:axPos val="b"/>
        <c:numFmt formatCode="General" sourceLinked="1"/>
        <c:majorTickMark val="out"/>
        <c:minorTickMark val="none"/>
        <c:tickLblPos val="nextTo"/>
        <c:crossAx val="119263616"/>
        <c:crosses val="autoZero"/>
        <c:auto val="1"/>
        <c:lblAlgn val="ctr"/>
        <c:lblOffset val="100"/>
        <c:noMultiLvlLbl val="0"/>
      </c:catAx>
      <c:valAx>
        <c:axId val="119263616"/>
        <c:scaling>
          <c:orientation val="minMax"/>
        </c:scaling>
        <c:delete val="0"/>
        <c:axPos val="l"/>
        <c:majorGridlines/>
        <c:numFmt formatCode="_-* #\ ##0_-;\-* #\ ##0_-;_-* &quot;-&quot;??_-;_-@_-" sourceLinked="1"/>
        <c:majorTickMark val="out"/>
        <c:minorTickMark val="none"/>
        <c:tickLblPos val="nextTo"/>
        <c:crossAx val="119245440"/>
        <c:crosses val="autoZero"/>
        <c:crossBetween val="between"/>
        <c:dispUnits>
          <c:builtInUnit val="thousands"/>
          <c:dispUnitsLbl/>
        </c:dispUnits>
      </c:valAx>
    </c:plotArea>
    <c:legend>
      <c:legendPos val="r"/>
      <c:layout>
        <c:manualLayout>
          <c:xMode val="edge"/>
          <c:yMode val="edge"/>
          <c:x val="9.3651574803149604E-2"/>
          <c:y val="0.84909662943853947"/>
          <c:w val="0.88968175853018372"/>
          <c:h val="0.10036116613357628"/>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Secteur privé</a:t>
            </a:r>
          </a:p>
        </c:rich>
      </c:tx>
      <c:overlay val="0"/>
    </c:title>
    <c:autoTitleDeleted val="0"/>
    <c:plotArea>
      <c:layout>
        <c:manualLayout>
          <c:layoutTarget val="inner"/>
          <c:xMode val="edge"/>
          <c:yMode val="edge"/>
          <c:x val="0.12832174103237096"/>
          <c:y val="0.21516378249329005"/>
          <c:w val="0.79938538932633429"/>
          <c:h val="0.42418019781425625"/>
        </c:manualLayout>
      </c:layout>
      <c:lineChart>
        <c:grouping val="standard"/>
        <c:varyColors val="0"/>
        <c:ser>
          <c:idx val="0"/>
          <c:order val="0"/>
          <c:tx>
            <c:strRef>
              <c:f>'Fig1.4'!$B$30</c:f>
              <c:strCache>
                <c:ptCount val="1"/>
                <c:pt idx="0">
                  <c:v>Premier degré</c:v>
                </c:pt>
              </c:strCache>
            </c:strRef>
          </c:tx>
          <c:spPr>
            <a:ln>
              <a:solidFill>
                <a:schemeClr val="accent2">
                  <a:lumMod val="50000"/>
                </a:schemeClr>
              </a:solidFill>
              <a:prstDash val="solid"/>
            </a:ln>
          </c:spPr>
          <c:marker>
            <c:symbol val="none"/>
          </c:marker>
          <c:dLbls>
            <c:dLbl>
              <c:idx val="0"/>
              <c:layout>
                <c:manualLayout>
                  <c:x val="-3.8888888888888917E-2"/>
                  <c:y val="-7.5973432030997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D4-440F-AEC0-F43AFC586BF1}"/>
                </c:ext>
              </c:extLst>
            </c:dLbl>
            <c:dLbl>
              <c:idx val="1"/>
              <c:delete val="1"/>
              <c:extLst>
                <c:ext xmlns:c15="http://schemas.microsoft.com/office/drawing/2012/chart" uri="{CE6537A1-D6FC-4f65-9D91-7224C49458BB}"/>
                <c:ext xmlns:c16="http://schemas.microsoft.com/office/drawing/2014/chart" uri="{C3380CC4-5D6E-409C-BE32-E72D297353CC}">
                  <c16:uniqueId val="{00000001-91D4-440F-AEC0-F43AFC586BF1}"/>
                </c:ext>
              </c:extLst>
            </c:dLbl>
            <c:dLbl>
              <c:idx val="2"/>
              <c:delete val="1"/>
              <c:extLst>
                <c:ext xmlns:c15="http://schemas.microsoft.com/office/drawing/2012/chart" uri="{CE6537A1-D6FC-4f65-9D91-7224C49458BB}"/>
                <c:ext xmlns:c16="http://schemas.microsoft.com/office/drawing/2014/chart" uri="{C3380CC4-5D6E-409C-BE32-E72D297353CC}">
                  <c16:uniqueId val="{00000002-91D4-440F-AEC0-F43AFC586BF1}"/>
                </c:ext>
              </c:extLst>
            </c:dLbl>
            <c:dLbl>
              <c:idx val="3"/>
              <c:delete val="1"/>
              <c:extLst>
                <c:ext xmlns:c15="http://schemas.microsoft.com/office/drawing/2012/chart" uri="{CE6537A1-D6FC-4f65-9D91-7224C49458BB}"/>
                <c:ext xmlns:c16="http://schemas.microsoft.com/office/drawing/2014/chart" uri="{C3380CC4-5D6E-409C-BE32-E72D297353CC}">
                  <c16:uniqueId val="{00000003-91D4-440F-AEC0-F43AFC586BF1}"/>
                </c:ext>
              </c:extLst>
            </c:dLbl>
            <c:dLbl>
              <c:idx val="4"/>
              <c:delete val="1"/>
              <c:extLst>
                <c:ext xmlns:c15="http://schemas.microsoft.com/office/drawing/2012/chart" uri="{CE6537A1-D6FC-4f65-9D91-7224C49458BB}"/>
                <c:ext xmlns:c16="http://schemas.microsoft.com/office/drawing/2014/chart" uri="{C3380CC4-5D6E-409C-BE32-E72D297353CC}">
                  <c16:uniqueId val="{00000004-91D4-440F-AEC0-F43AFC586BF1}"/>
                </c:ext>
              </c:extLst>
            </c:dLbl>
            <c:dLbl>
              <c:idx val="5"/>
              <c:delete val="1"/>
              <c:extLst>
                <c:ext xmlns:c15="http://schemas.microsoft.com/office/drawing/2012/chart" uri="{CE6537A1-D6FC-4f65-9D91-7224C49458BB}"/>
                <c:ext xmlns:c16="http://schemas.microsoft.com/office/drawing/2014/chart" uri="{C3380CC4-5D6E-409C-BE32-E72D297353CC}">
                  <c16:uniqueId val="{00000005-91D4-440F-AEC0-F43AFC586BF1}"/>
                </c:ext>
              </c:extLst>
            </c:dLbl>
            <c:dLbl>
              <c:idx val="6"/>
              <c:delete val="1"/>
              <c:extLst>
                <c:ext xmlns:c15="http://schemas.microsoft.com/office/drawing/2012/chart" uri="{CE6537A1-D6FC-4f65-9D91-7224C49458BB}"/>
                <c:ext xmlns:c16="http://schemas.microsoft.com/office/drawing/2014/chart" uri="{C3380CC4-5D6E-409C-BE32-E72D297353CC}">
                  <c16:uniqueId val="{00000006-91D4-440F-AEC0-F43AFC586BF1}"/>
                </c:ext>
              </c:extLst>
            </c:dLbl>
            <c:dLbl>
              <c:idx val="7"/>
              <c:layout>
                <c:manualLayout>
                  <c:x val="-2.5000000000000001E-2"/>
                  <c:y val="-8.35707752340968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72-42F2-8EE8-AF0ABF30C37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'Fig1.4'!$C$29:$J$29</c:f>
              <c:numCache>
                <c:formatCode>General</c:formatCode>
                <c:ptCount val="8"/>
                <c:pt idx="0">
                  <c:v>2015</c:v>
                </c:pt>
                <c:pt idx="1">
                  <c:v>2016</c:v>
                </c:pt>
                <c:pt idx="2">
                  <c:v>2017</c:v>
                </c:pt>
                <c:pt idx="3">
                  <c:v>2018</c:v>
                </c:pt>
                <c:pt idx="4">
                  <c:v>2019</c:v>
                </c:pt>
                <c:pt idx="5">
                  <c:v>2020</c:v>
                </c:pt>
                <c:pt idx="6">
                  <c:v>2021</c:v>
                </c:pt>
                <c:pt idx="7">
                  <c:v>2022</c:v>
                </c:pt>
              </c:numCache>
            </c:numRef>
          </c:cat>
          <c:val>
            <c:numRef>
              <c:f>'Fig1.4'!$C$30:$J$30</c:f>
              <c:numCache>
                <c:formatCode>_-* #\ ##0_-;\-* #\ ##0_-;_-* "-"??_-;_-@_-</c:formatCode>
                <c:ptCount val="8"/>
                <c:pt idx="0">
                  <c:v>46365</c:v>
                </c:pt>
                <c:pt idx="1">
                  <c:v>46623</c:v>
                </c:pt>
                <c:pt idx="2">
                  <c:v>46970</c:v>
                </c:pt>
                <c:pt idx="3">
                  <c:v>46619</c:v>
                </c:pt>
                <c:pt idx="4">
                  <c:v>46413</c:v>
                </c:pt>
                <c:pt idx="5">
                  <c:v>47090</c:v>
                </c:pt>
                <c:pt idx="6">
                  <c:v>46531</c:v>
                </c:pt>
                <c:pt idx="7">
                  <c:v>46048</c:v>
                </c:pt>
              </c:numCache>
            </c:numRef>
          </c:val>
          <c:smooth val="0"/>
          <c:extLst>
            <c:ext xmlns:c16="http://schemas.microsoft.com/office/drawing/2014/chart" uri="{C3380CC4-5D6E-409C-BE32-E72D297353CC}">
              <c16:uniqueId val="{00000007-91D4-440F-AEC0-F43AFC586BF1}"/>
            </c:ext>
          </c:extLst>
        </c:ser>
        <c:ser>
          <c:idx val="1"/>
          <c:order val="1"/>
          <c:tx>
            <c:strRef>
              <c:f>'Fig1.4'!$B$31</c:f>
              <c:strCache>
                <c:ptCount val="1"/>
                <c:pt idx="0">
                  <c:v>Second degré</c:v>
                </c:pt>
              </c:strCache>
            </c:strRef>
          </c:tx>
          <c:spPr>
            <a:ln>
              <a:solidFill>
                <a:schemeClr val="accent1">
                  <a:lumMod val="50000"/>
                </a:schemeClr>
              </a:solidFill>
              <a:prstDash val="solid"/>
            </a:ln>
          </c:spPr>
          <c:marker>
            <c:symbol val="none"/>
          </c:marker>
          <c:dLbls>
            <c:dLbl>
              <c:idx val="0"/>
              <c:layout>
                <c:manualLayout>
                  <c:x val="-3.8888888888888917E-2"/>
                  <c:y val="-8.35707752340968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4-440F-AEC0-F43AFC586BF1}"/>
                </c:ext>
              </c:extLst>
            </c:dLbl>
            <c:dLbl>
              <c:idx val="1"/>
              <c:delete val="1"/>
              <c:extLst>
                <c:ext xmlns:c15="http://schemas.microsoft.com/office/drawing/2012/chart" uri="{CE6537A1-D6FC-4f65-9D91-7224C49458BB}"/>
                <c:ext xmlns:c16="http://schemas.microsoft.com/office/drawing/2014/chart" uri="{C3380CC4-5D6E-409C-BE32-E72D297353CC}">
                  <c16:uniqueId val="{00000009-91D4-440F-AEC0-F43AFC586BF1}"/>
                </c:ext>
              </c:extLst>
            </c:dLbl>
            <c:dLbl>
              <c:idx val="2"/>
              <c:delete val="1"/>
              <c:extLst>
                <c:ext xmlns:c15="http://schemas.microsoft.com/office/drawing/2012/chart" uri="{CE6537A1-D6FC-4f65-9D91-7224C49458BB}"/>
                <c:ext xmlns:c16="http://schemas.microsoft.com/office/drawing/2014/chart" uri="{C3380CC4-5D6E-409C-BE32-E72D297353CC}">
                  <c16:uniqueId val="{0000000A-91D4-440F-AEC0-F43AFC586BF1}"/>
                </c:ext>
              </c:extLst>
            </c:dLbl>
            <c:dLbl>
              <c:idx val="3"/>
              <c:delete val="1"/>
              <c:extLst>
                <c:ext xmlns:c15="http://schemas.microsoft.com/office/drawing/2012/chart" uri="{CE6537A1-D6FC-4f65-9D91-7224C49458BB}"/>
                <c:ext xmlns:c16="http://schemas.microsoft.com/office/drawing/2014/chart" uri="{C3380CC4-5D6E-409C-BE32-E72D297353CC}">
                  <c16:uniqueId val="{0000000B-91D4-440F-AEC0-F43AFC586BF1}"/>
                </c:ext>
              </c:extLst>
            </c:dLbl>
            <c:dLbl>
              <c:idx val="4"/>
              <c:delete val="1"/>
              <c:extLst>
                <c:ext xmlns:c15="http://schemas.microsoft.com/office/drawing/2012/chart" uri="{CE6537A1-D6FC-4f65-9D91-7224C49458BB}"/>
                <c:ext xmlns:c16="http://schemas.microsoft.com/office/drawing/2014/chart" uri="{C3380CC4-5D6E-409C-BE32-E72D297353CC}">
                  <c16:uniqueId val="{0000000C-91D4-440F-AEC0-F43AFC586BF1}"/>
                </c:ext>
              </c:extLst>
            </c:dLbl>
            <c:dLbl>
              <c:idx val="5"/>
              <c:delete val="1"/>
              <c:extLst>
                <c:ext xmlns:c15="http://schemas.microsoft.com/office/drawing/2012/chart" uri="{CE6537A1-D6FC-4f65-9D91-7224C49458BB}"/>
                <c:ext xmlns:c16="http://schemas.microsoft.com/office/drawing/2014/chart" uri="{C3380CC4-5D6E-409C-BE32-E72D297353CC}">
                  <c16:uniqueId val="{0000000D-91D4-440F-AEC0-F43AFC586BF1}"/>
                </c:ext>
              </c:extLst>
            </c:dLbl>
            <c:dLbl>
              <c:idx val="6"/>
              <c:delete val="1"/>
              <c:extLst>
                <c:ext xmlns:c15="http://schemas.microsoft.com/office/drawing/2012/chart" uri="{CE6537A1-D6FC-4f65-9D91-7224C49458BB}"/>
                <c:ext xmlns:c16="http://schemas.microsoft.com/office/drawing/2014/chart" uri="{C3380CC4-5D6E-409C-BE32-E72D297353CC}">
                  <c16:uniqueId val="{0000000E-91D4-440F-AEC0-F43AFC586BF1}"/>
                </c:ext>
              </c:extLst>
            </c:dLbl>
            <c:dLbl>
              <c:idx val="7"/>
              <c:layout>
                <c:manualLayout>
                  <c:x val="-1.9444444444444445E-2"/>
                  <c:y val="-9.11681184371965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72-42F2-8EE8-AF0ABF30C37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'Fig1.4'!$C$29:$J$29</c:f>
              <c:numCache>
                <c:formatCode>General</c:formatCode>
                <c:ptCount val="8"/>
                <c:pt idx="0">
                  <c:v>2015</c:v>
                </c:pt>
                <c:pt idx="1">
                  <c:v>2016</c:v>
                </c:pt>
                <c:pt idx="2">
                  <c:v>2017</c:v>
                </c:pt>
                <c:pt idx="3">
                  <c:v>2018</c:v>
                </c:pt>
                <c:pt idx="4">
                  <c:v>2019</c:v>
                </c:pt>
                <c:pt idx="5">
                  <c:v>2020</c:v>
                </c:pt>
                <c:pt idx="6">
                  <c:v>2021</c:v>
                </c:pt>
                <c:pt idx="7">
                  <c:v>2022</c:v>
                </c:pt>
              </c:numCache>
            </c:numRef>
          </c:cat>
          <c:val>
            <c:numRef>
              <c:f>'Fig1.4'!$C$31:$J$31</c:f>
              <c:numCache>
                <c:formatCode>_-* #\ ##0_-;\-* #\ ##0_-;_-* "-"??_-;_-@_-</c:formatCode>
                <c:ptCount val="8"/>
                <c:pt idx="0">
                  <c:v>95173</c:v>
                </c:pt>
                <c:pt idx="1">
                  <c:v>95846</c:v>
                </c:pt>
                <c:pt idx="2">
                  <c:v>96457</c:v>
                </c:pt>
                <c:pt idx="3">
                  <c:v>96135</c:v>
                </c:pt>
                <c:pt idx="4">
                  <c:v>95857</c:v>
                </c:pt>
                <c:pt idx="5">
                  <c:v>96405</c:v>
                </c:pt>
                <c:pt idx="6">
                  <c:v>95833</c:v>
                </c:pt>
                <c:pt idx="7">
                  <c:v>95525</c:v>
                </c:pt>
              </c:numCache>
            </c:numRef>
          </c:val>
          <c:smooth val="0"/>
          <c:extLst>
            <c:ext xmlns:c16="http://schemas.microsoft.com/office/drawing/2014/chart" uri="{C3380CC4-5D6E-409C-BE32-E72D297353CC}">
              <c16:uniqueId val="{0000000F-91D4-440F-AEC0-F43AFC586BF1}"/>
            </c:ext>
          </c:extLst>
        </c:ser>
        <c:dLbls>
          <c:showLegendKey val="0"/>
          <c:showVal val="0"/>
          <c:showCatName val="0"/>
          <c:showSerName val="0"/>
          <c:showPercent val="0"/>
          <c:showBubbleSize val="0"/>
        </c:dLbls>
        <c:smooth val="0"/>
        <c:axId val="119170176"/>
        <c:axId val="119171712"/>
      </c:lineChart>
      <c:catAx>
        <c:axId val="119170176"/>
        <c:scaling>
          <c:orientation val="minMax"/>
        </c:scaling>
        <c:delete val="0"/>
        <c:axPos val="b"/>
        <c:numFmt formatCode="General" sourceLinked="1"/>
        <c:majorTickMark val="out"/>
        <c:minorTickMark val="none"/>
        <c:tickLblPos val="nextTo"/>
        <c:crossAx val="119171712"/>
        <c:crosses val="autoZero"/>
        <c:auto val="1"/>
        <c:lblAlgn val="ctr"/>
        <c:lblOffset val="100"/>
        <c:noMultiLvlLbl val="0"/>
      </c:catAx>
      <c:valAx>
        <c:axId val="119171712"/>
        <c:scaling>
          <c:orientation val="minMax"/>
        </c:scaling>
        <c:delete val="0"/>
        <c:axPos val="l"/>
        <c:majorGridlines/>
        <c:numFmt formatCode="_-* #\ ##0_-;\-* #\ ##0_-;_-* &quot;-&quot;??_-;_-@_-" sourceLinked="1"/>
        <c:majorTickMark val="out"/>
        <c:minorTickMark val="none"/>
        <c:tickLblPos val="nextTo"/>
        <c:crossAx val="119170176"/>
        <c:crosses val="autoZero"/>
        <c:crossBetween val="between"/>
        <c:dispUnits>
          <c:builtInUnit val="thousands"/>
          <c:dispUnitsLbl/>
        </c:dispUnits>
      </c:valAx>
    </c:plotArea>
    <c:legend>
      <c:legendPos val="r"/>
      <c:layout>
        <c:manualLayout>
          <c:xMode val="edge"/>
          <c:yMode val="edge"/>
          <c:x val="6.6596019247594049E-2"/>
          <c:y val="0.7773939195100612"/>
          <c:w val="0.91673731408573933"/>
          <c:h val="0.17669364246135899"/>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Personnels ASS et de vie scolaire </a:t>
            </a:r>
          </a:p>
        </c:rich>
      </c:tx>
      <c:overlay val="0"/>
    </c:title>
    <c:autoTitleDeleted val="0"/>
    <c:plotArea>
      <c:layout>
        <c:manualLayout>
          <c:layoutTarget val="inner"/>
          <c:xMode val="edge"/>
          <c:yMode val="edge"/>
          <c:x val="0.1754418392547675"/>
          <c:y val="0.19955178679588129"/>
          <c:w val="0.73530693484747189"/>
          <c:h val="0.58487456715005881"/>
        </c:manualLayout>
      </c:layout>
      <c:lineChart>
        <c:grouping val="standard"/>
        <c:varyColors val="0"/>
        <c:ser>
          <c:idx val="0"/>
          <c:order val="0"/>
          <c:tx>
            <c:strRef>
              <c:f>'Fig1.5'!$A$34</c:f>
              <c:strCache>
                <c:ptCount val="1"/>
                <c:pt idx="0">
                  <c:v>Personnels ASS</c:v>
                </c:pt>
              </c:strCache>
            </c:strRef>
          </c:tx>
          <c:marker>
            <c:symbol val="none"/>
          </c:marker>
          <c:dLbls>
            <c:dLbl>
              <c:idx val="0"/>
              <c:layout>
                <c:manualLayout>
                  <c:x val="-2.3474178403755912E-2"/>
                  <c:y val="-4.4943846733225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FF-4379-A0F9-DB71A2F37D78}"/>
                </c:ext>
              </c:extLst>
            </c:dLbl>
            <c:dLbl>
              <c:idx val="1"/>
              <c:delete val="1"/>
              <c:extLst>
                <c:ext xmlns:c15="http://schemas.microsoft.com/office/drawing/2012/chart" uri="{CE6537A1-D6FC-4f65-9D91-7224C49458BB}"/>
                <c:ext xmlns:c16="http://schemas.microsoft.com/office/drawing/2014/chart" uri="{C3380CC4-5D6E-409C-BE32-E72D297353CC}">
                  <c16:uniqueId val="{00000001-11FF-4379-A0F9-DB71A2F37D78}"/>
                </c:ext>
              </c:extLst>
            </c:dLbl>
            <c:dLbl>
              <c:idx val="2"/>
              <c:delete val="1"/>
              <c:extLst>
                <c:ext xmlns:c15="http://schemas.microsoft.com/office/drawing/2012/chart" uri="{CE6537A1-D6FC-4f65-9D91-7224C49458BB}"/>
                <c:ext xmlns:c16="http://schemas.microsoft.com/office/drawing/2014/chart" uri="{C3380CC4-5D6E-409C-BE32-E72D297353CC}">
                  <c16:uniqueId val="{00000002-11FF-4379-A0F9-DB71A2F37D78}"/>
                </c:ext>
              </c:extLst>
            </c:dLbl>
            <c:dLbl>
              <c:idx val="3"/>
              <c:delete val="1"/>
              <c:extLst>
                <c:ext xmlns:c15="http://schemas.microsoft.com/office/drawing/2012/chart" uri="{CE6537A1-D6FC-4f65-9D91-7224C49458BB}"/>
                <c:ext xmlns:c16="http://schemas.microsoft.com/office/drawing/2014/chart" uri="{C3380CC4-5D6E-409C-BE32-E72D297353CC}">
                  <c16:uniqueId val="{00000003-11FF-4379-A0F9-DB71A2F37D78}"/>
                </c:ext>
              </c:extLst>
            </c:dLbl>
            <c:dLbl>
              <c:idx val="4"/>
              <c:delete val="1"/>
              <c:extLst>
                <c:ext xmlns:c15="http://schemas.microsoft.com/office/drawing/2012/chart" uri="{CE6537A1-D6FC-4f65-9D91-7224C49458BB}"/>
                <c:ext xmlns:c16="http://schemas.microsoft.com/office/drawing/2014/chart" uri="{C3380CC4-5D6E-409C-BE32-E72D297353CC}">
                  <c16:uniqueId val="{00000004-11FF-4379-A0F9-DB71A2F37D78}"/>
                </c:ext>
              </c:extLst>
            </c:dLbl>
            <c:dLbl>
              <c:idx val="5"/>
              <c:delete val="1"/>
              <c:extLst>
                <c:ext xmlns:c15="http://schemas.microsoft.com/office/drawing/2012/chart" uri="{CE6537A1-D6FC-4f65-9D91-7224C49458BB}"/>
                <c:ext xmlns:c16="http://schemas.microsoft.com/office/drawing/2014/chart" uri="{C3380CC4-5D6E-409C-BE32-E72D297353CC}">
                  <c16:uniqueId val="{00000005-11FF-4379-A0F9-DB71A2F37D78}"/>
                </c:ext>
              </c:extLst>
            </c:dLbl>
            <c:dLbl>
              <c:idx val="6"/>
              <c:delete val="1"/>
              <c:extLst>
                <c:ext xmlns:c15="http://schemas.microsoft.com/office/drawing/2012/chart" uri="{CE6537A1-D6FC-4f65-9D91-7224C49458BB}"/>
                <c:ext xmlns:c16="http://schemas.microsoft.com/office/drawing/2014/chart" uri="{C3380CC4-5D6E-409C-BE32-E72D297353CC}">
                  <c16:uniqueId val="{00000006-11FF-4379-A0F9-DB71A2F37D78}"/>
                </c:ext>
              </c:extLst>
            </c:dLbl>
            <c:dLbl>
              <c:idx val="7"/>
              <c:layout>
                <c:manualLayout>
                  <c:x val="-2.8169014084507213E-2"/>
                  <c:y val="-5.2434487855429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AB-4CAF-9C9F-C03A772BDB90}"/>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'Fig1.5'!$B$32:$I$32</c:f>
              <c:numCache>
                <c:formatCode>General</c:formatCode>
                <c:ptCount val="8"/>
                <c:pt idx="0">
                  <c:v>2015</c:v>
                </c:pt>
                <c:pt idx="1">
                  <c:v>2016</c:v>
                </c:pt>
                <c:pt idx="2">
                  <c:v>2017</c:v>
                </c:pt>
                <c:pt idx="3">
                  <c:v>2018</c:v>
                </c:pt>
                <c:pt idx="4">
                  <c:v>2019</c:v>
                </c:pt>
                <c:pt idx="5">
                  <c:v>2020</c:v>
                </c:pt>
                <c:pt idx="6">
                  <c:v>2021</c:v>
                </c:pt>
                <c:pt idx="7">
                  <c:v>2022</c:v>
                </c:pt>
              </c:numCache>
            </c:numRef>
          </c:cat>
          <c:val>
            <c:numRef>
              <c:f>'Fig1.5'!$B$34:$I$34</c:f>
              <c:numCache>
                <c:formatCode>_-* #\ ##0_-;\-* #\ ##0_-;_-* "-"??_-;_-@_-</c:formatCode>
                <c:ptCount val="8"/>
                <c:pt idx="0">
                  <c:v>66675</c:v>
                </c:pt>
                <c:pt idx="1">
                  <c:v>66677</c:v>
                </c:pt>
                <c:pt idx="2">
                  <c:v>66868</c:v>
                </c:pt>
                <c:pt idx="3">
                  <c:v>66550</c:v>
                </c:pt>
                <c:pt idx="4">
                  <c:v>65840</c:v>
                </c:pt>
                <c:pt idx="5">
                  <c:v>65819</c:v>
                </c:pt>
                <c:pt idx="6">
                  <c:v>66303</c:v>
                </c:pt>
                <c:pt idx="7">
                  <c:v>65446</c:v>
                </c:pt>
              </c:numCache>
            </c:numRef>
          </c:val>
          <c:smooth val="0"/>
          <c:extLst>
            <c:ext xmlns:c16="http://schemas.microsoft.com/office/drawing/2014/chart" uri="{C3380CC4-5D6E-409C-BE32-E72D297353CC}">
              <c16:uniqueId val="{00000007-11FF-4379-A0F9-DB71A2F37D78}"/>
            </c:ext>
          </c:extLst>
        </c:ser>
        <c:ser>
          <c:idx val="1"/>
          <c:order val="1"/>
          <c:tx>
            <c:strRef>
              <c:f>'Fig1.5'!$A$36</c:f>
              <c:strCache>
                <c:ptCount val="1"/>
                <c:pt idx="0">
                  <c:v>Vie scolaire (1)</c:v>
                </c:pt>
              </c:strCache>
            </c:strRef>
          </c:tx>
          <c:spPr>
            <a:ln>
              <a:solidFill>
                <a:schemeClr val="accent2"/>
              </a:solidFill>
            </a:ln>
          </c:spPr>
          <c:marker>
            <c:symbol val="none"/>
          </c:marker>
          <c:dPt>
            <c:idx val="7"/>
            <c:bubble3D val="0"/>
            <c:extLst>
              <c:ext xmlns:c16="http://schemas.microsoft.com/office/drawing/2014/chart" uri="{C3380CC4-5D6E-409C-BE32-E72D297353CC}">
                <c16:uniqueId val="{00000001-94AB-4CAF-9C9F-C03A772BDB90}"/>
              </c:ext>
            </c:extLst>
          </c:dPt>
          <c:dLbls>
            <c:dLbl>
              <c:idx val="0"/>
              <c:layout>
                <c:manualLayout>
                  <c:x val="-2.3474178403755912E-2"/>
                  <c:y val="-7.4906411222042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FF-4379-A0F9-DB71A2F37D78}"/>
                </c:ext>
              </c:extLst>
            </c:dLbl>
            <c:dLbl>
              <c:idx val="1"/>
              <c:delete val="1"/>
              <c:extLst>
                <c:ext xmlns:c15="http://schemas.microsoft.com/office/drawing/2012/chart" uri="{CE6537A1-D6FC-4f65-9D91-7224C49458BB}"/>
                <c:ext xmlns:c16="http://schemas.microsoft.com/office/drawing/2014/chart" uri="{C3380CC4-5D6E-409C-BE32-E72D297353CC}">
                  <c16:uniqueId val="{00000009-11FF-4379-A0F9-DB71A2F37D78}"/>
                </c:ext>
              </c:extLst>
            </c:dLbl>
            <c:dLbl>
              <c:idx val="2"/>
              <c:delete val="1"/>
              <c:extLst>
                <c:ext xmlns:c15="http://schemas.microsoft.com/office/drawing/2012/chart" uri="{CE6537A1-D6FC-4f65-9D91-7224C49458BB}"/>
                <c:ext xmlns:c16="http://schemas.microsoft.com/office/drawing/2014/chart" uri="{C3380CC4-5D6E-409C-BE32-E72D297353CC}">
                  <c16:uniqueId val="{0000000A-11FF-4379-A0F9-DB71A2F37D78}"/>
                </c:ext>
              </c:extLst>
            </c:dLbl>
            <c:dLbl>
              <c:idx val="3"/>
              <c:delete val="1"/>
              <c:extLst>
                <c:ext xmlns:c15="http://schemas.microsoft.com/office/drawing/2012/chart" uri="{CE6537A1-D6FC-4f65-9D91-7224C49458BB}"/>
                <c:ext xmlns:c16="http://schemas.microsoft.com/office/drawing/2014/chart" uri="{C3380CC4-5D6E-409C-BE32-E72D297353CC}">
                  <c16:uniqueId val="{0000000B-11FF-4379-A0F9-DB71A2F37D78}"/>
                </c:ext>
              </c:extLst>
            </c:dLbl>
            <c:dLbl>
              <c:idx val="4"/>
              <c:delete val="1"/>
              <c:extLst>
                <c:ext xmlns:c15="http://schemas.microsoft.com/office/drawing/2012/chart" uri="{CE6537A1-D6FC-4f65-9D91-7224C49458BB}"/>
                <c:ext xmlns:c16="http://schemas.microsoft.com/office/drawing/2014/chart" uri="{C3380CC4-5D6E-409C-BE32-E72D297353CC}">
                  <c16:uniqueId val="{0000000C-11FF-4379-A0F9-DB71A2F37D78}"/>
                </c:ext>
              </c:extLst>
            </c:dLbl>
            <c:dLbl>
              <c:idx val="5"/>
              <c:delete val="1"/>
              <c:extLst>
                <c:ext xmlns:c15="http://schemas.microsoft.com/office/drawing/2012/chart" uri="{CE6537A1-D6FC-4f65-9D91-7224C49458BB}"/>
                <c:ext xmlns:c16="http://schemas.microsoft.com/office/drawing/2014/chart" uri="{C3380CC4-5D6E-409C-BE32-E72D297353CC}">
                  <c16:uniqueId val="{0000000D-11FF-4379-A0F9-DB71A2F37D78}"/>
                </c:ext>
              </c:extLst>
            </c:dLbl>
            <c:dLbl>
              <c:idx val="6"/>
              <c:delete val="1"/>
              <c:extLst>
                <c:ext xmlns:c15="http://schemas.microsoft.com/office/drawing/2012/chart" uri="{CE6537A1-D6FC-4f65-9D91-7224C49458BB}"/>
                <c:ext xmlns:c16="http://schemas.microsoft.com/office/drawing/2014/chart" uri="{C3380CC4-5D6E-409C-BE32-E72D297353CC}">
                  <c16:uniqueId val="{0000000E-11FF-4379-A0F9-DB71A2F37D78}"/>
                </c:ext>
              </c:extLst>
            </c:dLbl>
            <c:dLbl>
              <c:idx val="7"/>
              <c:layout>
                <c:manualLayout>
                  <c:x val="-3.0516431924882629E-2"/>
                  <c:y val="-4.4943846733225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AB-4CAF-9C9F-C03A772BDB9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'Fig1.5'!$B$32:$I$32</c:f>
              <c:numCache>
                <c:formatCode>General</c:formatCode>
                <c:ptCount val="8"/>
                <c:pt idx="0">
                  <c:v>2015</c:v>
                </c:pt>
                <c:pt idx="1">
                  <c:v>2016</c:v>
                </c:pt>
                <c:pt idx="2">
                  <c:v>2017</c:v>
                </c:pt>
                <c:pt idx="3">
                  <c:v>2018</c:v>
                </c:pt>
                <c:pt idx="4">
                  <c:v>2019</c:v>
                </c:pt>
                <c:pt idx="5">
                  <c:v>2020</c:v>
                </c:pt>
                <c:pt idx="6">
                  <c:v>2021</c:v>
                </c:pt>
                <c:pt idx="7">
                  <c:v>2022</c:v>
                </c:pt>
              </c:numCache>
            </c:numRef>
          </c:cat>
          <c:val>
            <c:numRef>
              <c:f>'Fig1.5'!$B$36:$I$36</c:f>
              <c:numCache>
                <c:formatCode>_-* #\ ##0_-;\-* #\ ##0_-;_-* "-"??_-;_-@_-</c:formatCode>
                <c:ptCount val="8"/>
                <c:pt idx="0">
                  <c:v>108214</c:v>
                </c:pt>
                <c:pt idx="1">
                  <c:v>120856</c:v>
                </c:pt>
                <c:pt idx="2">
                  <c:v>135306</c:v>
                </c:pt>
                <c:pt idx="3">
                  <c:v>154104</c:v>
                </c:pt>
                <c:pt idx="4">
                  <c:v>182596</c:v>
                </c:pt>
                <c:pt idx="5">
                  <c:v>201228</c:v>
                </c:pt>
                <c:pt idx="6">
                  <c:v>204881</c:v>
                </c:pt>
                <c:pt idx="7">
                  <c:v>206859</c:v>
                </c:pt>
              </c:numCache>
            </c:numRef>
          </c:val>
          <c:smooth val="0"/>
          <c:extLst>
            <c:ext xmlns:c16="http://schemas.microsoft.com/office/drawing/2014/chart" uri="{C3380CC4-5D6E-409C-BE32-E72D297353CC}">
              <c16:uniqueId val="{0000000F-11FF-4379-A0F9-DB71A2F37D78}"/>
            </c:ext>
          </c:extLst>
        </c:ser>
        <c:dLbls>
          <c:showLegendKey val="0"/>
          <c:showVal val="0"/>
          <c:showCatName val="0"/>
          <c:showSerName val="0"/>
          <c:showPercent val="0"/>
          <c:showBubbleSize val="0"/>
        </c:dLbls>
        <c:smooth val="0"/>
        <c:axId val="119587200"/>
        <c:axId val="119588736"/>
      </c:lineChart>
      <c:catAx>
        <c:axId val="11958720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588736"/>
        <c:crosses val="autoZero"/>
        <c:auto val="1"/>
        <c:lblAlgn val="ctr"/>
        <c:lblOffset val="100"/>
        <c:noMultiLvlLbl val="0"/>
      </c:catAx>
      <c:valAx>
        <c:axId val="119588736"/>
        <c:scaling>
          <c:orientation val="minMax"/>
        </c:scaling>
        <c:delete val="0"/>
        <c:axPos val="l"/>
        <c:majorGridlines/>
        <c:numFmt formatCode="_-* #\ ##0_-;\-* #\ ##0_-;_-* &quot;-&quot;??_-;_-@_-"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119587200"/>
        <c:crosses val="autoZero"/>
        <c:crossBetween val="between"/>
        <c:dispUnits>
          <c:builtInUnit val="thousands"/>
          <c:dispUnitsLbl>
            <c:tx>
              <c:rich>
                <a:bodyPr/>
                <a:lstStyle/>
                <a:p>
                  <a:pPr>
                    <a:defRPr/>
                  </a:pPr>
                  <a:r>
                    <a:rPr lang="fr-FR" b="1"/>
                    <a:t>Milliers</a:t>
                  </a:r>
                </a:p>
              </c:rich>
            </c:tx>
          </c:dispUnitsLbl>
        </c:dispUnits>
      </c:valAx>
    </c:plotArea>
    <c:legend>
      <c:legendPos val="r"/>
      <c:layout>
        <c:manualLayout>
          <c:xMode val="edge"/>
          <c:yMode val="edge"/>
          <c:x val="0.1756760559569229"/>
          <c:y val="0.89718731967014764"/>
          <c:w val="0.77594420542792975"/>
          <c:h val="6.8544144747863966E-2"/>
        </c:manualLayout>
      </c:layout>
      <c:overlay val="0"/>
      <c:txPr>
        <a:bodyPr/>
        <a:lstStyle/>
        <a:p>
          <a:pPr>
            <a:defRPr sz="75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Personnels d'encadrement et  ITRF </a:t>
            </a:r>
          </a:p>
        </c:rich>
      </c:tx>
      <c:overlay val="0"/>
    </c:title>
    <c:autoTitleDeleted val="0"/>
    <c:plotArea>
      <c:layout>
        <c:manualLayout>
          <c:layoutTarget val="inner"/>
          <c:xMode val="edge"/>
          <c:yMode val="edge"/>
          <c:x val="0.16018861273950943"/>
          <c:y val="0.16278395347640368"/>
          <c:w val="0.7678019087522614"/>
          <c:h val="0.5498563257627479"/>
        </c:manualLayout>
      </c:layout>
      <c:lineChart>
        <c:grouping val="standard"/>
        <c:varyColors val="0"/>
        <c:ser>
          <c:idx val="0"/>
          <c:order val="0"/>
          <c:tx>
            <c:strRef>
              <c:f>'Fig1.5'!$A$33</c:f>
              <c:strCache>
                <c:ptCount val="1"/>
                <c:pt idx="0">
                  <c:v>ITRF</c:v>
                </c:pt>
              </c:strCache>
            </c:strRef>
          </c:tx>
          <c:spPr>
            <a:ln>
              <a:solidFill>
                <a:schemeClr val="accent3">
                  <a:lumMod val="75000"/>
                </a:schemeClr>
              </a:solidFill>
            </a:ln>
          </c:spPr>
          <c:marker>
            <c:symbol val="none"/>
          </c:marker>
          <c:dLbls>
            <c:dLbl>
              <c:idx val="0"/>
              <c:layout>
                <c:manualLayout>
                  <c:x val="-1.1737089201877934E-2"/>
                  <c:y val="-4.8484848484848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BC-4BDD-8E44-9D689DEF21A7}"/>
                </c:ext>
              </c:extLst>
            </c:dLbl>
            <c:dLbl>
              <c:idx val="1"/>
              <c:delete val="1"/>
              <c:extLst>
                <c:ext xmlns:c15="http://schemas.microsoft.com/office/drawing/2012/chart" uri="{CE6537A1-D6FC-4f65-9D91-7224C49458BB}"/>
                <c:ext xmlns:c16="http://schemas.microsoft.com/office/drawing/2014/chart" uri="{C3380CC4-5D6E-409C-BE32-E72D297353CC}">
                  <c16:uniqueId val="{00000001-BFBC-4BDD-8E44-9D689DEF21A7}"/>
                </c:ext>
              </c:extLst>
            </c:dLbl>
            <c:dLbl>
              <c:idx val="2"/>
              <c:delete val="1"/>
              <c:extLst>
                <c:ext xmlns:c15="http://schemas.microsoft.com/office/drawing/2012/chart" uri="{CE6537A1-D6FC-4f65-9D91-7224C49458BB}"/>
                <c:ext xmlns:c16="http://schemas.microsoft.com/office/drawing/2014/chart" uri="{C3380CC4-5D6E-409C-BE32-E72D297353CC}">
                  <c16:uniqueId val="{00000002-BFBC-4BDD-8E44-9D689DEF21A7}"/>
                </c:ext>
              </c:extLst>
            </c:dLbl>
            <c:dLbl>
              <c:idx val="3"/>
              <c:delete val="1"/>
              <c:extLst>
                <c:ext xmlns:c15="http://schemas.microsoft.com/office/drawing/2012/chart" uri="{CE6537A1-D6FC-4f65-9D91-7224C49458BB}"/>
                <c:ext xmlns:c16="http://schemas.microsoft.com/office/drawing/2014/chart" uri="{C3380CC4-5D6E-409C-BE32-E72D297353CC}">
                  <c16:uniqueId val="{00000003-BFBC-4BDD-8E44-9D689DEF21A7}"/>
                </c:ext>
              </c:extLst>
            </c:dLbl>
            <c:dLbl>
              <c:idx val="4"/>
              <c:delete val="1"/>
              <c:extLst>
                <c:ext xmlns:c15="http://schemas.microsoft.com/office/drawing/2012/chart" uri="{CE6537A1-D6FC-4f65-9D91-7224C49458BB}"/>
                <c:ext xmlns:c16="http://schemas.microsoft.com/office/drawing/2014/chart" uri="{C3380CC4-5D6E-409C-BE32-E72D297353CC}">
                  <c16:uniqueId val="{00000004-BFBC-4BDD-8E44-9D689DEF21A7}"/>
                </c:ext>
              </c:extLst>
            </c:dLbl>
            <c:dLbl>
              <c:idx val="5"/>
              <c:delete val="1"/>
              <c:extLst>
                <c:ext xmlns:c15="http://schemas.microsoft.com/office/drawing/2012/chart" uri="{CE6537A1-D6FC-4f65-9D91-7224C49458BB}"/>
                <c:ext xmlns:c16="http://schemas.microsoft.com/office/drawing/2014/chart" uri="{C3380CC4-5D6E-409C-BE32-E72D297353CC}">
                  <c16:uniqueId val="{00000005-BFBC-4BDD-8E44-9D689DEF21A7}"/>
                </c:ext>
              </c:extLst>
            </c:dLbl>
            <c:dLbl>
              <c:idx val="6"/>
              <c:delete val="1"/>
              <c:extLst>
                <c:ext xmlns:c15="http://schemas.microsoft.com/office/drawing/2012/chart" uri="{CE6537A1-D6FC-4f65-9D91-7224C49458BB}"/>
                <c:ext xmlns:c16="http://schemas.microsoft.com/office/drawing/2014/chart" uri="{C3380CC4-5D6E-409C-BE32-E72D297353CC}">
                  <c16:uniqueId val="{00000006-BFBC-4BDD-8E44-9D689DEF21A7}"/>
                </c:ext>
              </c:extLst>
            </c:dLbl>
            <c:dLbl>
              <c:idx val="7"/>
              <c:layout>
                <c:manualLayout>
                  <c:x val="-2.8169014084507043E-2"/>
                  <c:y val="-5.6565656565656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18-40F1-84E1-A557F2A5B4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'Fig1.5'!$B$32:$I$32</c:f>
              <c:numCache>
                <c:formatCode>General</c:formatCode>
                <c:ptCount val="8"/>
                <c:pt idx="0">
                  <c:v>2015</c:v>
                </c:pt>
                <c:pt idx="1">
                  <c:v>2016</c:v>
                </c:pt>
                <c:pt idx="2">
                  <c:v>2017</c:v>
                </c:pt>
                <c:pt idx="3">
                  <c:v>2018</c:v>
                </c:pt>
                <c:pt idx="4">
                  <c:v>2019</c:v>
                </c:pt>
                <c:pt idx="5">
                  <c:v>2020</c:v>
                </c:pt>
                <c:pt idx="6">
                  <c:v>2021</c:v>
                </c:pt>
                <c:pt idx="7">
                  <c:v>2022</c:v>
                </c:pt>
              </c:numCache>
            </c:numRef>
          </c:cat>
          <c:val>
            <c:numRef>
              <c:f>'Fig1.5'!$B$33:$I$33</c:f>
              <c:numCache>
                <c:formatCode>_-* #\ ##0_-;\-* #\ ##0_-;_-* "-"??_-;_-@_-</c:formatCode>
                <c:ptCount val="8"/>
                <c:pt idx="0">
                  <c:v>10926</c:v>
                </c:pt>
                <c:pt idx="1">
                  <c:v>11015</c:v>
                </c:pt>
                <c:pt idx="2">
                  <c:v>11170</c:v>
                </c:pt>
                <c:pt idx="3">
                  <c:v>11243</c:v>
                </c:pt>
                <c:pt idx="4">
                  <c:v>11098</c:v>
                </c:pt>
                <c:pt idx="5">
                  <c:v>11112</c:v>
                </c:pt>
                <c:pt idx="6">
                  <c:v>10986</c:v>
                </c:pt>
                <c:pt idx="7">
                  <c:v>10991</c:v>
                </c:pt>
              </c:numCache>
            </c:numRef>
          </c:val>
          <c:smooth val="0"/>
          <c:extLst>
            <c:ext xmlns:c16="http://schemas.microsoft.com/office/drawing/2014/chart" uri="{C3380CC4-5D6E-409C-BE32-E72D297353CC}">
              <c16:uniqueId val="{00000007-BFBC-4BDD-8E44-9D689DEF21A7}"/>
            </c:ext>
          </c:extLst>
        </c:ser>
        <c:ser>
          <c:idx val="1"/>
          <c:order val="1"/>
          <c:tx>
            <c:strRef>
              <c:f>'Fig1.5'!$A$35</c:f>
              <c:strCache>
                <c:ptCount val="1"/>
                <c:pt idx="0">
                  <c:v>Personnels d'encadrement</c:v>
                </c:pt>
              </c:strCache>
            </c:strRef>
          </c:tx>
          <c:spPr>
            <a:ln>
              <a:solidFill>
                <a:schemeClr val="accent6">
                  <a:lumMod val="50000"/>
                </a:schemeClr>
              </a:solidFill>
            </a:ln>
          </c:spPr>
          <c:marker>
            <c:symbol val="none"/>
          </c:marker>
          <c:dLbls>
            <c:dLbl>
              <c:idx val="0"/>
              <c:layout>
                <c:manualLayout>
                  <c:x val="-4.6948356807511738E-3"/>
                  <c:y val="-4.0404040404040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BC-4BDD-8E44-9D689DEF21A7}"/>
                </c:ext>
              </c:extLst>
            </c:dLbl>
            <c:dLbl>
              <c:idx val="1"/>
              <c:delete val="1"/>
              <c:extLst>
                <c:ext xmlns:c15="http://schemas.microsoft.com/office/drawing/2012/chart" uri="{CE6537A1-D6FC-4f65-9D91-7224C49458BB}"/>
                <c:ext xmlns:c16="http://schemas.microsoft.com/office/drawing/2014/chart" uri="{C3380CC4-5D6E-409C-BE32-E72D297353CC}">
                  <c16:uniqueId val="{00000009-BFBC-4BDD-8E44-9D689DEF21A7}"/>
                </c:ext>
              </c:extLst>
            </c:dLbl>
            <c:dLbl>
              <c:idx val="2"/>
              <c:delete val="1"/>
              <c:extLst>
                <c:ext xmlns:c15="http://schemas.microsoft.com/office/drawing/2012/chart" uri="{CE6537A1-D6FC-4f65-9D91-7224C49458BB}"/>
                <c:ext xmlns:c16="http://schemas.microsoft.com/office/drawing/2014/chart" uri="{C3380CC4-5D6E-409C-BE32-E72D297353CC}">
                  <c16:uniqueId val="{0000000A-BFBC-4BDD-8E44-9D689DEF21A7}"/>
                </c:ext>
              </c:extLst>
            </c:dLbl>
            <c:dLbl>
              <c:idx val="3"/>
              <c:delete val="1"/>
              <c:extLst>
                <c:ext xmlns:c15="http://schemas.microsoft.com/office/drawing/2012/chart" uri="{CE6537A1-D6FC-4f65-9D91-7224C49458BB}"/>
                <c:ext xmlns:c16="http://schemas.microsoft.com/office/drawing/2014/chart" uri="{C3380CC4-5D6E-409C-BE32-E72D297353CC}">
                  <c16:uniqueId val="{0000000B-BFBC-4BDD-8E44-9D689DEF21A7}"/>
                </c:ext>
              </c:extLst>
            </c:dLbl>
            <c:dLbl>
              <c:idx val="4"/>
              <c:delete val="1"/>
              <c:extLst>
                <c:ext xmlns:c15="http://schemas.microsoft.com/office/drawing/2012/chart" uri="{CE6537A1-D6FC-4f65-9D91-7224C49458BB}"/>
                <c:ext xmlns:c16="http://schemas.microsoft.com/office/drawing/2014/chart" uri="{C3380CC4-5D6E-409C-BE32-E72D297353CC}">
                  <c16:uniqueId val="{0000000C-BFBC-4BDD-8E44-9D689DEF21A7}"/>
                </c:ext>
              </c:extLst>
            </c:dLbl>
            <c:dLbl>
              <c:idx val="5"/>
              <c:delete val="1"/>
              <c:extLst>
                <c:ext xmlns:c15="http://schemas.microsoft.com/office/drawing/2012/chart" uri="{CE6537A1-D6FC-4f65-9D91-7224C49458BB}"/>
                <c:ext xmlns:c16="http://schemas.microsoft.com/office/drawing/2014/chart" uri="{C3380CC4-5D6E-409C-BE32-E72D297353CC}">
                  <c16:uniqueId val="{0000000D-BFBC-4BDD-8E44-9D689DEF21A7}"/>
                </c:ext>
              </c:extLst>
            </c:dLbl>
            <c:dLbl>
              <c:idx val="6"/>
              <c:delete val="1"/>
              <c:extLst>
                <c:ext xmlns:c15="http://schemas.microsoft.com/office/drawing/2012/chart" uri="{CE6537A1-D6FC-4f65-9D91-7224C49458BB}"/>
                <c:ext xmlns:c16="http://schemas.microsoft.com/office/drawing/2014/chart" uri="{C3380CC4-5D6E-409C-BE32-E72D297353CC}">
                  <c16:uniqueId val="{0000000E-BFBC-4BDD-8E44-9D689DEF21A7}"/>
                </c:ext>
              </c:extLst>
            </c:dLbl>
            <c:dLbl>
              <c:idx val="7"/>
              <c:layout>
                <c:manualLayout>
                  <c:x val="-3.5211267605633804E-2"/>
                  <c:y val="-7.2727272727272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18-40F1-84E1-A557F2A5B4D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'Fig1.5'!$B$32:$I$32</c:f>
              <c:numCache>
                <c:formatCode>General</c:formatCode>
                <c:ptCount val="8"/>
                <c:pt idx="0">
                  <c:v>2015</c:v>
                </c:pt>
                <c:pt idx="1">
                  <c:v>2016</c:v>
                </c:pt>
                <c:pt idx="2">
                  <c:v>2017</c:v>
                </c:pt>
                <c:pt idx="3">
                  <c:v>2018</c:v>
                </c:pt>
                <c:pt idx="4">
                  <c:v>2019</c:v>
                </c:pt>
                <c:pt idx="5">
                  <c:v>2020</c:v>
                </c:pt>
                <c:pt idx="6">
                  <c:v>2021</c:v>
                </c:pt>
                <c:pt idx="7">
                  <c:v>2022</c:v>
                </c:pt>
              </c:numCache>
            </c:numRef>
          </c:cat>
          <c:val>
            <c:numRef>
              <c:f>'Fig1.5'!$B$35:$I$35</c:f>
              <c:numCache>
                <c:formatCode>_-* #\ ##0_-;\-* #\ ##0_-;_-* "-"??_-;_-@_-</c:formatCode>
                <c:ptCount val="8"/>
                <c:pt idx="0">
                  <c:v>17803</c:v>
                </c:pt>
                <c:pt idx="1">
                  <c:v>17946</c:v>
                </c:pt>
                <c:pt idx="2">
                  <c:v>17942</c:v>
                </c:pt>
                <c:pt idx="3">
                  <c:v>18075</c:v>
                </c:pt>
                <c:pt idx="4">
                  <c:v>17987</c:v>
                </c:pt>
                <c:pt idx="5">
                  <c:v>18269</c:v>
                </c:pt>
                <c:pt idx="6">
                  <c:v>18255</c:v>
                </c:pt>
                <c:pt idx="7">
                  <c:v>18238</c:v>
                </c:pt>
              </c:numCache>
            </c:numRef>
          </c:val>
          <c:smooth val="0"/>
          <c:extLst>
            <c:ext xmlns:c16="http://schemas.microsoft.com/office/drawing/2014/chart" uri="{C3380CC4-5D6E-409C-BE32-E72D297353CC}">
              <c16:uniqueId val="{0000000F-BFBC-4BDD-8E44-9D689DEF21A7}"/>
            </c:ext>
          </c:extLst>
        </c:ser>
        <c:dLbls>
          <c:showLegendKey val="0"/>
          <c:showVal val="0"/>
          <c:showCatName val="0"/>
          <c:showSerName val="0"/>
          <c:showPercent val="0"/>
          <c:showBubbleSize val="0"/>
        </c:dLbls>
        <c:smooth val="0"/>
        <c:axId val="60713984"/>
        <c:axId val="60736256"/>
      </c:lineChart>
      <c:catAx>
        <c:axId val="607139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0736256"/>
        <c:crosses val="autoZero"/>
        <c:auto val="1"/>
        <c:lblAlgn val="ctr"/>
        <c:lblOffset val="100"/>
        <c:noMultiLvlLbl val="0"/>
      </c:catAx>
      <c:valAx>
        <c:axId val="60736256"/>
        <c:scaling>
          <c:orientation val="minMax"/>
          <c:max val="20000"/>
        </c:scaling>
        <c:delete val="0"/>
        <c:axPos val="l"/>
        <c:majorGridlines/>
        <c:numFmt formatCode="_-* #\ ##0_-;\-* #\ ##0_-;_-* &quot;-&quot;??_-;_-@_-"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60713984"/>
        <c:crosses val="autoZero"/>
        <c:crossBetween val="between"/>
        <c:majorUnit val="5000"/>
        <c:dispUnits>
          <c:builtInUnit val="thousands"/>
          <c:dispUnitsLbl>
            <c:txPr>
              <a:bodyPr/>
              <a:lstStyle/>
              <a:p>
                <a:pPr>
                  <a:defRPr b="1"/>
                </a:pPr>
                <a:endParaRPr lang="fr-FR"/>
              </a:p>
            </c:txPr>
          </c:dispUnitsLbl>
        </c:dispUnits>
      </c:valAx>
    </c:plotArea>
    <c:legend>
      <c:legendPos val="r"/>
      <c:layout>
        <c:manualLayout>
          <c:xMode val="edge"/>
          <c:yMode val="edge"/>
          <c:x val="0.1340482830271216"/>
          <c:y val="0.90459512348942239"/>
          <c:w val="0.72654254155730535"/>
          <c:h val="8.3820249741509589E-2"/>
        </c:manualLayout>
      </c:layout>
      <c:overlay val="0"/>
      <c:txPr>
        <a:bodyPr/>
        <a:lstStyle/>
        <a:p>
          <a:pPr>
            <a:defRPr sz="75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fr-FR"/>
              <a:t>Personnels ASS</a:t>
            </a:r>
          </a:p>
        </c:rich>
      </c:tx>
      <c:overlay val="1"/>
    </c:title>
    <c:autoTitleDeleted val="0"/>
    <c:plotArea>
      <c:layout>
        <c:manualLayout>
          <c:layoutTarget val="inner"/>
          <c:xMode val="edge"/>
          <c:yMode val="edge"/>
          <c:x val="7.1988407699037624E-2"/>
          <c:y val="0.14116922015516931"/>
          <c:w val="0.89494977095555739"/>
          <c:h val="0.6057530101077172"/>
        </c:manualLayout>
      </c:layout>
      <c:lineChart>
        <c:grouping val="standard"/>
        <c:varyColors val="0"/>
        <c:ser>
          <c:idx val="0"/>
          <c:order val="0"/>
          <c:tx>
            <c:strRef>
              <c:f>'Fig1.6'!$B$52</c:f>
              <c:strCache>
                <c:ptCount val="1"/>
                <c:pt idx="0">
                  <c:v>Cat. A</c:v>
                </c:pt>
              </c:strCache>
            </c:strRef>
          </c:tx>
          <c:marker>
            <c:symbol val="none"/>
          </c:marker>
          <c:dLbls>
            <c:dLbl>
              <c:idx val="0"/>
              <c:layout>
                <c:manualLayout>
                  <c:x val="-5.7494878924451258E-2"/>
                  <c:y val="-3.0794717081417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4D-4C03-A928-88F49342260F}"/>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31-41F8-B256-FA57EF807140}"/>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'Fig1.6'!$C$51:$J$51</c:f>
              <c:numCache>
                <c:formatCode>General</c:formatCode>
                <c:ptCount val="8"/>
                <c:pt idx="0">
                  <c:v>2015</c:v>
                </c:pt>
                <c:pt idx="1">
                  <c:v>2016</c:v>
                </c:pt>
                <c:pt idx="2">
                  <c:v>2017</c:v>
                </c:pt>
                <c:pt idx="3">
                  <c:v>2018</c:v>
                </c:pt>
                <c:pt idx="4">
                  <c:v>2019</c:v>
                </c:pt>
                <c:pt idx="5">
                  <c:v>2020</c:v>
                </c:pt>
                <c:pt idx="6">
                  <c:v>2021</c:v>
                </c:pt>
                <c:pt idx="7">
                  <c:v>2022</c:v>
                </c:pt>
              </c:numCache>
            </c:numRef>
          </c:cat>
          <c:val>
            <c:numRef>
              <c:f>'Fig1.6'!$C$52:$J$52</c:f>
              <c:numCache>
                <c:formatCode>0.0</c:formatCode>
                <c:ptCount val="8"/>
                <c:pt idx="0">
                  <c:v>29.622006927363081</c:v>
                </c:pt>
                <c:pt idx="1">
                  <c:v>29.766155393512701</c:v>
                </c:pt>
                <c:pt idx="2">
                  <c:v>29.872802726137859</c:v>
                </c:pt>
                <c:pt idx="3">
                  <c:v>29.99489361702128</c:v>
                </c:pt>
                <c:pt idx="4">
                  <c:v>35.052149667825546</c:v>
                </c:pt>
                <c:pt idx="5">
                  <c:v>35.246900682546318</c:v>
                </c:pt>
                <c:pt idx="6">
                  <c:v>35.326960792974894</c:v>
                </c:pt>
                <c:pt idx="7">
                  <c:v>36.158372890998628</c:v>
                </c:pt>
              </c:numCache>
            </c:numRef>
          </c:val>
          <c:smooth val="0"/>
          <c:extLst>
            <c:ext xmlns:c16="http://schemas.microsoft.com/office/drawing/2014/chart" uri="{C3380CC4-5D6E-409C-BE32-E72D297353CC}">
              <c16:uniqueId val="{00000002-E24D-4C03-A928-88F49342260F}"/>
            </c:ext>
          </c:extLst>
        </c:ser>
        <c:ser>
          <c:idx val="1"/>
          <c:order val="1"/>
          <c:tx>
            <c:strRef>
              <c:f>'Fig1.6'!$B$53</c:f>
              <c:strCache>
                <c:ptCount val="1"/>
                <c:pt idx="0">
                  <c:v>Cat. B</c:v>
                </c:pt>
              </c:strCache>
            </c:strRef>
          </c:tx>
          <c:marker>
            <c:symbol val="none"/>
          </c:marker>
          <c:dLbls>
            <c:dLbl>
              <c:idx val="0"/>
              <c:layout>
                <c:manualLayout>
                  <c:x val="-5.7494878924451258E-2"/>
                  <c:y val="4.3112603913984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4D-4C03-A928-88F49342260F}"/>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31-41F8-B256-FA57EF807140}"/>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'Fig1.6'!$C$51:$J$51</c:f>
              <c:numCache>
                <c:formatCode>General</c:formatCode>
                <c:ptCount val="8"/>
                <c:pt idx="0">
                  <c:v>2015</c:v>
                </c:pt>
                <c:pt idx="1">
                  <c:v>2016</c:v>
                </c:pt>
                <c:pt idx="2">
                  <c:v>2017</c:v>
                </c:pt>
                <c:pt idx="3">
                  <c:v>2018</c:v>
                </c:pt>
                <c:pt idx="4">
                  <c:v>2019</c:v>
                </c:pt>
                <c:pt idx="5">
                  <c:v>2020</c:v>
                </c:pt>
                <c:pt idx="6">
                  <c:v>2021</c:v>
                </c:pt>
                <c:pt idx="7">
                  <c:v>2022</c:v>
                </c:pt>
              </c:numCache>
            </c:numRef>
          </c:cat>
          <c:val>
            <c:numRef>
              <c:f>'Fig1.6'!$C$53:$J$53</c:f>
              <c:numCache>
                <c:formatCode>0.0</c:formatCode>
                <c:ptCount val="8"/>
                <c:pt idx="0">
                  <c:v>28.860666298545922</c:v>
                </c:pt>
                <c:pt idx="1">
                  <c:v>29.271645293772526</c:v>
                </c:pt>
                <c:pt idx="2">
                  <c:v>29.823880697729344</c:v>
                </c:pt>
                <c:pt idx="3">
                  <c:v>30.166808510638297</c:v>
                </c:pt>
                <c:pt idx="4">
                  <c:v>25.641113903135864</c:v>
                </c:pt>
                <c:pt idx="5">
                  <c:v>25.856665273715002</c:v>
                </c:pt>
                <c:pt idx="6">
                  <c:v>26.761135749244659</c:v>
                </c:pt>
                <c:pt idx="7">
                  <c:v>27.466353761089479</c:v>
                </c:pt>
              </c:numCache>
            </c:numRef>
          </c:val>
          <c:smooth val="0"/>
          <c:extLst>
            <c:ext xmlns:c16="http://schemas.microsoft.com/office/drawing/2014/chart" uri="{C3380CC4-5D6E-409C-BE32-E72D297353CC}">
              <c16:uniqueId val="{00000005-E24D-4C03-A928-88F49342260F}"/>
            </c:ext>
          </c:extLst>
        </c:ser>
        <c:ser>
          <c:idx val="2"/>
          <c:order val="2"/>
          <c:tx>
            <c:strRef>
              <c:f>'Fig1.6'!$B$54</c:f>
              <c:strCache>
                <c:ptCount val="1"/>
                <c:pt idx="0">
                  <c:v>Cat. C</c:v>
                </c:pt>
              </c:strCache>
            </c:strRef>
          </c:tx>
          <c:marker>
            <c:symbol val="none"/>
          </c:marker>
          <c:dLbls>
            <c:dLbl>
              <c:idx val="0"/>
              <c:layout>
                <c:manualLayout>
                  <c:x val="-4.2328042328042326E-2"/>
                  <c:y val="-4.3112603913984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4D-4C03-A928-88F49342260F}"/>
                </c:ext>
              </c:extLst>
            </c:dLbl>
            <c:dLbl>
              <c:idx val="7"/>
              <c:layout>
                <c:manualLayout>
                  <c:x val="-5.1398337112622941E-2"/>
                  <c:y val="-6.7748377579118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31-41F8-B256-FA57EF807140}"/>
                </c:ext>
              </c:extLst>
            </c:dLbl>
            <c:spPr>
              <a:noFill/>
              <a:ln>
                <a:noFill/>
              </a:ln>
              <a:effectLst/>
            </c:spPr>
            <c:txPr>
              <a:bodyPr wrap="square" lIns="38100" tIns="19050" rIns="38100" bIns="19050" anchor="ctr">
                <a:spAutoFit/>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'Fig1.6'!$C$51:$J$51</c:f>
              <c:numCache>
                <c:formatCode>General</c:formatCode>
                <c:ptCount val="8"/>
                <c:pt idx="0">
                  <c:v>2015</c:v>
                </c:pt>
                <c:pt idx="1">
                  <c:v>2016</c:v>
                </c:pt>
                <c:pt idx="2">
                  <c:v>2017</c:v>
                </c:pt>
                <c:pt idx="3">
                  <c:v>2018</c:v>
                </c:pt>
                <c:pt idx="4">
                  <c:v>2019</c:v>
                </c:pt>
                <c:pt idx="5">
                  <c:v>2020</c:v>
                </c:pt>
                <c:pt idx="6">
                  <c:v>2021</c:v>
                </c:pt>
                <c:pt idx="7">
                  <c:v>2022</c:v>
                </c:pt>
              </c:numCache>
            </c:numRef>
          </c:cat>
          <c:val>
            <c:numRef>
              <c:f>'Fig1.6'!$C$54:$J$54</c:f>
              <c:numCache>
                <c:formatCode>0.0</c:formatCode>
                <c:ptCount val="8"/>
                <c:pt idx="0">
                  <c:v>41.517326774090989</c:v>
                </c:pt>
                <c:pt idx="1">
                  <c:v>40.962199312714773</c:v>
                </c:pt>
                <c:pt idx="2">
                  <c:v>40.303316576132801</c:v>
                </c:pt>
                <c:pt idx="3">
                  <c:v>39.838297872340426</c:v>
                </c:pt>
                <c:pt idx="4">
                  <c:v>39.306736429038587</c:v>
                </c:pt>
                <c:pt idx="5">
                  <c:v>38.89643404373868</c:v>
                </c:pt>
                <c:pt idx="6">
                  <c:v>37.911903457780447</c:v>
                </c:pt>
                <c:pt idx="7">
                  <c:v>36.375273347911893</c:v>
                </c:pt>
              </c:numCache>
            </c:numRef>
          </c:val>
          <c:smooth val="0"/>
          <c:extLst>
            <c:ext xmlns:c16="http://schemas.microsoft.com/office/drawing/2014/chart" uri="{C3380CC4-5D6E-409C-BE32-E72D297353CC}">
              <c16:uniqueId val="{00000008-E24D-4C03-A928-88F49342260F}"/>
            </c:ext>
          </c:extLst>
        </c:ser>
        <c:dLbls>
          <c:showLegendKey val="0"/>
          <c:showVal val="0"/>
          <c:showCatName val="0"/>
          <c:showSerName val="0"/>
          <c:showPercent val="0"/>
          <c:showBubbleSize val="0"/>
        </c:dLbls>
        <c:smooth val="0"/>
        <c:axId val="125982592"/>
        <c:axId val="125984128"/>
      </c:lineChart>
      <c:catAx>
        <c:axId val="125982592"/>
        <c:scaling>
          <c:orientation val="minMax"/>
        </c:scaling>
        <c:delete val="0"/>
        <c:axPos val="b"/>
        <c:numFmt formatCode="General" sourceLinked="1"/>
        <c:majorTickMark val="out"/>
        <c:minorTickMark val="none"/>
        <c:tickLblPos val="nextTo"/>
        <c:txPr>
          <a:bodyPr rot="-1500000" vert="horz"/>
          <a:lstStyle/>
          <a:p>
            <a:pPr>
              <a:defRPr sz="800" b="0" i="0" u="none" strike="noStrike" baseline="0">
                <a:solidFill>
                  <a:srgbClr val="000000"/>
                </a:solidFill>
                <a:latin typeface="Calibri"/>
                <a:ea typeface="Calibri"/>
                <a:cs typeface="Calibri"/>
              </a:defRPr>
            </a:pPr>
            <a:endParaRPr lang="fr-FR"/>
          </a:p>
        </c:txPr>
        <c:crossAx val="125984128"/>
        <c:crosses val="autoZero"/>
        <c:auto val="1"/>
        <c:lblAlgn val="ctr"/>
        <c:lblOffset val="100"/>
        <c:noMultiLvlLbl val="0"/>
      </c:catAx>
      <c:valAx>
        <c:axId val="125984128"/>
        <c:scaling>
          <c:orientation val="minMax"/>
          <c:max val="70"/>
        </c:scaling>
        <c:delete val="0"/>
        <c:axPos val="l"/>
        <c:majorGridlines/>
        <c:title>
          <c:tx>
            <c:rich>
              <a:bodyPr rot="0" vert="horz"/>
              <a:lstStyle/>
              <a:p>
                <a:pPr>
                  <a:defRPr/>
                </a:pPr>
                <a:r>
                  <a:rPr lang="fr-FR"/>
                  <a:t>%</a:t>
                </a:r>
              </a:p>
            </c:rich>
          </c:tx>
          <c:layout>
            <c:manualLayout>
              <c:xMode val="edge"/>
              <c:yMode val="edge"/>
              <c:x val="1.3908789734510044E-2"/>
              <c:y val="2.0170964622015569E-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25982592"/>
        <c:crosses val="autoZero"/>
        <c:crossBetween val="between"/>
      </c:valAx>
    </c:plotArea>
    <c:legend>
      <c:legendPos val="r"/>
      <c:layout>
        <c:manualLayout>
          <c:xMode val="edge"/>
          <c:yMode val="edge"/>
          <c:x val="3.4722488957173038E-2"/>
          <c:y val="0.89370078740157477"/>
          <c:w val="0.94097542685213131"/>
          <c:h val="7.8740157480314932E-2"/>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fr-FR"/>
              <a:t>Personnels ITRF</a:t>
            </a:r>
          </a:p>
        </c:rich>
      </c:tx>
      <c:overlay val="1"/>
    </c:title>
    <c:autoTitleDeleted val="0"/>
    <c:plotArea>
      <c:layout>
        <c:manualLayout>
          <c:layoutTarget val="inner"/>
          <c:xMode val="edge"/>
          <c:yMode val="edge"/>
          <c:x val="7.1988407699037624E-2"/>
          <c:y val="0.13017415168380825"/>
          <c:w val="0.88167825553425494"/>
          <c:h val="0.61495703916489264"/>
        </c:manualLayout>
      </c:layout>
      <c:lineChart>
        <c:grouping val="standard"/>
        <c:varyColors val="0"/>
        <c:ser>
          <c:idx val="0"/>
          <c:order val="0"/>
          <c:tx>
            <c:strRef>
              <c:f>'Fig1.6'!$B$56</c:f>
              <c:strCache>
                <c:ptCount val="1"/>
                <c:pt idx="0">
                  <c:v>Cat. A</c:v>
                </c:pt>
              </c:strCache>
            </c:strRef>
          </c:tx>
          <c:marker>
            <c:symbol val="none"/>
          </c:marker>
          <c:dLbls>
            <c:dLbl>
              <c:idx val="0"/>
              <c:layout>
                <c:manualLayout>
                  <c:x val="-7.473841554559045E-2"/>
                  <c:y val="-3.3605003850022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24-4CDF-ADBE-5BC0AB7276C1}"/>
                </c:ext>
              </c:extLst>
            </c:dLbl>
            <c:dLbl>
              <c:idx val="1"/>
              <c:delete val="1"/>
              <c:extLst>
                <c:ext xmlns:c15="http://schemas.microsoft.com/office/drawing/2012/chart" uri="{CE6537A1-D6FC-4f65-9D91-7224C49458BB}"/>
                <c:ext xmlns:c16="http://schemas.microsoft.com/office/drawing/2014/chart" uri="{C3380CC4-5D6E-409C-BE32-E72D297353CC}">
                  <c16:uniqueId val="{00000001-3924-4CDF-ADBE-5BC0AB7276C1}"/>
                </c:ext>
              </c:extLst>
            </c:dLbl>
            <c:dLbl>
              <c:idx val="2"/>
              <c:delete val="1"/>
              <c:extLst>
                <c:ext xmlns:c15="http://schemas.microsoft.com/office/drawing/2012/chart" uri="{CE6537A1-D6FC-4f65-9D91-7224C49458BB}"/>
                <c:ext xmlns:c16="http://schemas.microsoft.com/office/drawing/2014/chart" uri="{C3380CC4-5D6E-409C-BE32-E72D297353CC}">
                  <c16:uniqueId val="{00000002-3924-4CDF-ADBE-5BC0AB7276C1}"/>
                </c:ext>
              </c:extLst>
            </c:dLbl>
            <c:dLbl>
              <c:idx val="3"/>
              <c:delete val="1"/>
              <c:extLst>
                <c:ext xmlns:c15="http://schemas.microsoft.com/office/drawing/2012/chart" uri="{CE6537A1-D6FC-4f65-9D91-7224C49458BB}"/>
                <c:ext xmlns:c16="http://schemas.microsoft.com/office/drawing/2014/chart" uri="{C3380CC4-5D6E-409C-BE32-E72D297353CC}">
                  <c16:uniqueId val="{00000003-3924-4CDF-ADBE-5BC0AB7276C1}"/>
                </c:ext>
              </c:extLst>
            </c:dLbl>
            <c:dLbl>
              <c:idx val="4"/>
              <c:delete val="1"/>
              <c:extLst>
                <c:ext xmlns:c15="http://schemas.microsoft.com/office/drawing/2012/chart" uri="{CE6537A1-D6FC-4f65-9D91-7224C49458BB}"/>
                <c:ext xmlns:c16="http://schemas.microsoft.com/office/drawing/2014/chart" uri="{C3380CC4-5D6E-409C-BE32-E72D297353CC}">
                  <c16:uniqueId val="{00000004-3924-4CDF-ADBE-5BC0AB7276C1}"/>
                </c:ext>
              </c:extLst>
            </c:dLbl>
            <c:dLbl>
              <c:idx val="5"/>
              <c:delete val="1"/>
              <c:extLst>
                <c:ext xmlns:c15="http://schemas.microsoft.com/office/drawing/2012/chart" uri="{CE6537A1-D6FC-4f65-9D91-7224C49458BB}"/>
                <c:ext xmlns:c16="http://schemas.microsoft.com/office/drawing/2014/chart" uri="{C3380CC4-5D6E-409C-BE32-E72D297353CC}">
                  <c16:uniqueId val="{00000005-3924-4CDF-ADBE-5BC0AB7276C1}"/>
                </c:ext>
              </c:extLst>
            </c:dLbl>
            <c:dLbl>
              <c:idx val="6"/>
              <c:delete val="1"/>
              <c:extLst>
                <c:ext xmlns:c15="http://schemas.microsoft.com/office/drawing/2012/chart" uri="{CE6537A1-D6FC-4f65-9D91-7224C49458BB}"/>
                <c:ext xmlns:c16="http://schemas.microsoft.com/office/drawing/2014/chart" uri="{C3380CC4-5D6E-409C-BE32-E72D297353CC}">
                  <c16:uniqueId val="{00000006-3924-4CDF-ADBE-5BC0AB7276C1}"/>
                </c:ext>
              </c:extLst>
            </c:dLbl>
            <c:dLbl>
              <c:idx val="7"/>
              <c:layout>
                <c:manualLayout>
                  <c:x val="-1.4947683109118086E-2"/>
                  <c:y val="-4.2770004900028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DC-4429-818B-D626756D2936}"/>
                </c:ext>
              </c:extLst>
            </c:dLbl>
            <c:spPr>
              <a:noFill/>
              <a:ln>
                <a:noFill/>
              </a:ln>
              <a:effectLst/>
            </c:spPr>
            <c:txPr>
              <a:bodyPr wrap="square" lIns="38100" tIns="19050" rIns="38100" bIns="19050" anchor="ctr">
                <a:spAutoFit/>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'Fig1.6'!$C$55:$J$55</c:f>
              <c:numCache>
                <c:formatCode>0</c:formatCode>
                <c:ptCount val="8"/>
                <c:pt idx="0">
                  <c:v>2015</c:v>
                </c:pt>
                <c:pt idx="1">
                  <c:v>2016</c:v>
                </c:pt>
                <c:pt idx="2">
                  <c:v>2017</c:v>
                </c:pt>
                <c:pt idx="3">
                  <c:v>2018</c:v>
                </c:pt>
                <c:pt idx="4">
                  <c:v>2019</c:v>
                </c:pt>
                <c:pt idx="5">
                  <c:v>2020</c:v>
                </c:pt>
                <c:pt idx="6">
                  <c:v>2021</c:v>
                </c:pt>
                <c:pt idx="7">
                  <c:v>2022</c:v>
                </c:pt>
              </c:numCache>
            </c:numRef>
          </c:cat>
          <c:val>
            <c:numRef>
              <c:f>'Fig1.6'!$C$56:$J$56</c:f>
              <c:numCache>
                <c:formatCode>0.0</c:formatCode>
                <c:ptCount val="8"/>
                <c:pt idx="0">
                  <c:v>18.762760310330748</c:v>
                </c:pt>
                <c:pt idx="1">
                  <c:v>19.162526614620297</c:v>
                </c:pt>
                <c:pt idx="2">
                  <c:v>19.206889645503704</c:v>
                </c:pt>
                <c:pt idx="3">
                  <c:v>19.149363025378673</c:v>
                </c:pt>
                <c:pt idx="4">
                  <c:v>19.552845528455283</c:v>
                </c:pt>
                <c:pt idx="5">
                  <c:v>19.940200020620683</c:v>
                </c:pt>
                <c:pt idx="6">
                  <c:v>20.027077692147468</c:v>
                </c:pt>
                <c:pt idx="7">
                  <c:v>20.555907841893891</c:v>
                </c:pt>
              </c:numCache>
            </c:numRef>
          </c:val>
          <c:smooth val="0"/>
          <c:extLst>
            <c:ext xmlns:c16="http://schemas.microsoft.com/office/drawing/2014/chart" uri="{C3380CC4-5D6E-409C-BE32-E72D297353CC}">
              <c16:uniqueId val="{00000007-3924-4CDF-ADBE-5BC0AB7276C1}"/>
            </c:ext>
          </c:extLst>
        </c:ser>
        <c:ser>
          <c:idx val="1"/>
          <c:order val="1"/>
          <c:tx>
            <c:strRef>
              <c:f>'Fig1.6'!$B$57</c:f>
              <c:strCache>
                <c:ptCount val="1"/>
                <c:pt idx="0">
                  <c:v>Cat. B</c:v>
                </c:pt>
              </c:strCache>
            </c:strRef>
          </c:tx>
          <c:marker>
            <c:symbol val="none"/>
          </c:marker>
          <c:dLbls>
            <c:dLbl>
              <c:idx val="0"/>
              <c:layout>
                <c:manualLayout>
                  <c:x val="-7.7255665560310674E-2"/>
                  <c:y val="1.232040822265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24-4CDF-ADBE-5BC0AB7276C1}"/>
                </c:ext>
              </c:extLst>
            </c:dLbl>
            <c:dLbl>
              <c:idx val="7"/>
              <c:layout>
                <c:manualLayout>
                  <c:x val="-1.1958146487294579E-2"/>
                  <c:y val="1.8330002100011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DC-4429-818B-D626756D2936}"/>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'Fig1.6'!$C$55:$J$55</c:f>
              <c:numCache>
                <c:formatCode>0</c:formatCode>
                <c:ptCount val="8"/>
                <c:pt idx="0">
                  <c:v>2015</c:v>
                </c:pt>
                <c:pt idx="1">
                  <c:v>2016</c:v>
                </c:pt>
                <c:pt idx="2">
                  <c:v>2017</c:v>
                </c:pt>
                <c:pt idx="3">
                  <c:v>2018</c:v>
                </c:pt>
                <c:pt idx="4">
                  <c:v>2019</c:v>
                </c:pt>
                <c:pt idx="5">
                  <c:v>2020</c:v>
                </c:pt>
                <c:pt idx="6">
                  <c:v>2021</c:v>
                </c:pt>
                <c:pt idx="7">
                  <c:v>2022</c:v>
                </c:pt>
              </c:numCache>
            </c:numRef>
          </c:cat>
          <c:val>
            <c:numRef>
              <c:f>'Fig1.6'!$C$57:$J$57</c:f>
              <c:numCache>
                <c:formatCode>0.0</c:formatCode>
                <c:ptCount val="8"/>
                <c:pt idx="0">
                  <c:v>17.486729277256021</c:v>
                </c:pt>
                <c:pt idx="1">
                  <c:v>17.672107877927608</c:v>
                </c:pt>
                <c:pt idx="2">
                  <c:v>18.215501702383335</c:v>
                </c:pt>
                <c:pt idx="3">
                  <c:v>18.537466145049656</c:v>
                </c:pt>
                <c:pt idx="4">
                  <c:v>19.054878048780488</c:v>
                </c:pt>
                <c:pt idx="5">
                  <c:v>19.630889782451799</c:v>
                </c:pt>
                <c:pt idx="6">
                  <c:v>20.339512601541347</c:v>
                </c:pt>
                <c:pt idx="7">
                  <c:v>20.725005284295076</c:v>
                </c:pt>
              </c:numCache>
            </c:numRef>
          </c:val>
          <c:smooth val="0"/>
          <c:extLst>
            <c:ext xmlns:c16="http://schemas.microsoft.com/office/drawing/2014/chart" uri="{C3380CC4-5D6E-409C-BE32-E72D297353CC}">
              <c16:uniqueId val="{0000000A-3924-4CDF-ADBE-5BC0AB7276C1}"/>
            </c:ext>
          </c:extLst>
        </c:ser>
        <c:ser>
          <c:idx val="2"/>
          <c:order val="2"/>
          <c:tx>
            <c:strRef>
              <c:f>'Fig1.6'!$B$58</c:f>
              <c:strCache>
                <c:ptCount val="1"/>
                <c:pt idx="0">
                  <c:v>Cat. C</c:v>
                </c:pt>
              </c:strCache>
            </c:strRef>
          </c:tx>
          <c:marker>
            <c:symbol val="none"/>
          </c:marker>
          <c:dLbls>
            <c:dLbl>
              <c:idx val="0"/>
              <c:layout>
                <c:manualLayout>
                  <c:x val="-6.6219141908837723E-2"/>
                  <c:y val="-6.16020411132992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24-4CDF-ADBE-5BC0AB7276C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DC-4429-818B-D626756D2936}"/>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'Fig1.6'!$C$55:$J$55</c:f>
              <c:numCache>
                <c:formatCode>0</c:formatCode>
                <c:ptCount val="8"/>
                <c:pt idx="0">
                  <c:v>2015</c:v>
                </c:pt>
                <c:pt idx="1">
                  <c:v>2016</c:v>
                </c:pt>
                <c:pt idx="2">
                  <c:v>2017</c:v>
                </c:pt>
                <c:pt idx="3">
                  <c:v>2018</c:v>
                </c:pt>
                <c:pt idx="4">
                  <c:v>2019</c:v>
                </c:pt>
                <c:pt idx="5">
                  <c:v>2020</c:v>
                </c:pt>
                <c:pt idx="6">
                  <c:v>2021</c:v>
                </c:pt>
                <c:pt idx="7">
                  <c:v>2022</c:v>
                </c:pt>
              </c:numCache>
            </c:numRef>
          </c:cat>
          <c:val>
            <c:numRef>
              <c:f>'Fig1.6'!$C$58:$J$58</c:f>
              <c:numCache>
                <c:formatCode>0.0</c:formatCode>
                <c:ptCount val="8"/>
                <c:pt idx="0">
                  <c:v>63.750510412413227</c:v>
                </c:pt>
                <c:pt idx="1">
                  <c:v>63.165365507452101</c:v>
                </c:pt>
                <c:pt idx="2">
                  <c:v>62.577608652112957</c:v>
                </c:pt>
                <c:pt idx="3">
                  <c:v>62.313170829571675</c:v>
                </c:pt>
                <c:pt idx="4">
                  <c:v>61.392276422764226</c:v>
                </c:pt>
                <c:pt idx="5">
                  <c:v>60.428910196927518</c:v>
                </c:pt>
                <c:pt idx="6">
                  <c:v>59.633409706311177</c:v>
                </c:pt>
                <c:pt idx="7">
                  <c:v>58.71908687381103</c:v>
                </c:pt>
              </c:numCache>
            </c:numRef>
          </c:val>
          <c:smooth val="0"/>
          <c:extLst>
            <c:ext xmlns:c16="http://schemas.microsoft.com/office/drawing/2014/chart" uri="{C3380CC4-5D6E-409C-BE32-E72D297353CC}">
              <c16:uniqueId val="{0000000D-3924-4CDF-ADBE-5BC0AB7276C1}"/>
            </c:ext>
          </c:extLst>
        </c:ser>
        <c:dLbls>
          <c:showLegendKey val="0"/>
          <c:showVal val="0"/>
          <c:showCatName val="0"/>
          <c:showSerName val="0"/>
          <c:showPercent val="0"/>
          <c:showBubbleSize val="0"/>
        </c:dLbls>
        <c:smooth val="0"/>
        <c:axId val="126055168"/>
        <c:axId val="126056704"/>
      </c:lineChart>
      <c:catAx>
        <c:axId val="126055168"/>
        <c:scaling>
          <c:orientation val="minMax"/>
        </c:scaling>
        <c:delete val="0"/>
        <c:axPos val="b"/>
        <c:numFmt formatCode="0" sourceLinked="1"/>
        <c:majorTickMark val="out"/>
        <c:minorTickMark val="none"/>
        <c:tickLblPos val="nextTo"/>
        <c:txPr>
          <a:bodyPr rot="-1500000" vert="horz"/>
          <a:lstStyle/>
          <a:p>
            <a:pPr>
              <a:defRPr sz="800" b="0" i="0" u="none" strike="noStrike" baseline="0">
                <a:solidFill>
                  <a:srgbClr val="000000"/>
                </a:solidFill>
                <a:latin typeface="Calibri"/>
                <a:ea typeface="Calibri"/>
                <a:cs typeface="Calibri"/>
              </a:defRPr>
            </a:pPr>
            <a:endParaRPr lang="fr-FR"/>
          </a:p>
        </c:txPr>
        <c:crossAx val="126056704"/>
        <c:crosses val="autoZero"/>
        <c:auto val="1"/>
        <c:lblAlgn val="ctr"/>
        <c:lblOffset val="100"/>
        <c:noMultiLvlLbl val="0"/>
      </c:catAx>
      <c:valAx>
        <c:axId val="126056704"/>
        <c:scaling>
          <c:orientation val="minMax"/>
          <c:max val="70"/>
        </c:scaling>
        <c:delete val="0"/>
        <c:axPos val="l"/>
        <c:majorGridlines/>
        <c:title>
          <c:tx>
            <c:rich>
              <a:bodyPr rot="0" vert="horz"/>
              <a:lstStyle/>
              <a:p>
                <a:pPr>
                  <a:defRPr/>
                </a:pPr>
                <a:r>
                  <a:rPr lang="fr-FR"/>
                  <a:t>%</a:t>
                </a:r>
              </a:p>
            </c:rich>
          </c:tx>
          <c:layout>
            <c:manualLayout>
              <c:xMode val="edge"/>
              <c:yMode val="edge"/>
              <c:x val="0"/>
              <c:y val="4.7802898042872315E-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26055168"/>
        <c:crosses val="autoZero"/>
        <c:crossBetween val="between"/>
      </c:valAx>
    </c:plotArea>
    <c:legend>
      <c:legendPos val="r"/>
      <c:layout>
        <c:manualLayout>
          <c:xMode val="edge"/>
          <c:yMode val="edge"/>
          <c:x val="3.4482596891883356E-2"/>
          <c:y val="0.88932972311267411"/>
          <c:w val="0.93793110912682309"/>
          <c:h val="5.5335968379446654E-2"/>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9525</xdr:rowOff>
    </xdr:from>
    <xdr:to>
      <xdr:col>6</xdr:col>
      <xdr:colOff>485775</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0</xdr:colOff>
      <xdr:row>26</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4048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6477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0.00025</cdr:x>
      <cdr:y>0.00457</cdr:y>
    </cdr:from>
    <cdr:to>
      <cdr:x>0.00025</cdr:x>
      <cdr:y>0.01467</cdr:y>
    </cdr:to>
    <cdr:sp macro="" textlink="">
      <cdr:nvSpPr>
        <cdr:cNvPr id="2" name="ZoneTexte 1"/>
        <cdr:cNvSpPr txBox="1"/>
      </cdr:nvSpPr>
      <cdr:spPr>
        <a:xfrm xmlns:a="http://schemas.openxmlformats.org/drawingml/2006/main">
          <a:off x="0" y="47625"/>
          <a:ext cx="278744" cy="2095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cdr:x>
      <cdr:y>0</cdr:y>
    </cdr:from>
    <cdr:to>
      <cdr:x>0</cdr:x>
      <cdr:y>0</cdr:y>
    </cdr:to>
    <cdr:sp macro="" textlink="">
      <cdr:nvSpPr>
        <cdr:cNvPr id="3" name="ZoneTexte 2"/>
        <cdr:cNvSpPr txBox="1"/>
      </cdr:nvSpPr>
      <cdr:spPr>
        <a:xfrm xmlns:a="http://schemas.openxmlformats.org/drawingml/2006/main">
          <a:off x="0" y="1"/>
          <a:ext cx="2762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a:t>
          </a:r>
        </a:p>
      </cdr:txBody>
    </cdr:sp>
  </cdr:relSizeAnchor>
</c:userShapes>
</file>

<file path=xl/drawings/drawing11.xml><?xml version="1.0" encoding="utf-8"?>
<c:userShapes xmlns:c="http://schemas.openxmlformats.org/drawingml/2006/chart">
  <cdr:relSizeAnchor xmlns:cdr="http://schemas.openxmlformats.org/drawingml/2006/chartDrawing">
    <cdr:from>
      <cdr:x>0.01287</cdr:x>
      <cdr:y>0.00845</cdr:y>
    </cdr:from>
    <cdr:to>
      <cdr:x>0.09861</cdr:x>
      <cdr:y>0.10491</cdr:y>
    </cdr:to>
    <cdr:sp macro="" textlink="">
      <cdr:nvSpPr>
        <cdr:cNvPr id="2" name="ZoneTexte 1"/>
        <cdr:cNvSpPr txBox="1"/>
      </cdr:nvSpPr>
      <cdr:spPr>
        <a:xfrm xmlns:a="http://schemas.openxmlformats.org/drawingml/2006/main">
          <a:off x="37160" y="19050"/>
          <a:ext cx="247650"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495300</xdr:colOff>
      <xdr:row>17</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0.04351</cdr:x>
      <cdr:y>0.02951</cdr:y>
    </cdr:from>
    <cdr:to>
      <cdr:x>0.10551</cdr:x>
      <cdr:y>0.13764</cdr:y>
    </cdr:to>
    <cdr:sp macro="" textlink="">
      <cdr:nvSpPr>
        <cdr:cNvPr id="2" name="ZoneTexte 1"/>
        <cdr:cNvSpPr txBox="1"/>
      </cdr:nvSpPr>
      <cdr:spPr>
        <a:xfrm xmlns:a="http://schemas.openxmlformats.org/drawingml/2006/main">
          <a:off x="200025" y="80963"/>
          <a:ext cx="285750"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0</xdr:colOff>
      <xdr:row>31</xdr:row>
      <xdr:rowOff>0</xdr:rowOff>
    </xdr:from>
    <xdr:ext cx="190500" cy="142875"/>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31</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62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0500" cy="142875"/>
    <xdr:pic>
      <xdr:nvPicPr>
        <xdr:cNvPr id="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054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xdr:row>
      <xdr:rowOff>28575</xdr:rowOff>
    </xdr:from>
    <xdr:to>
      <xdr:col>7</xdr:col>
      <xdr:colOff>476250</xdr:colOff>
      <xdr:row>17</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16</xdr:col>
      <xdr:colOff>0</xdr:colOff>
      <xdr:row>23</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372427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33</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53435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0</xdr:colOff>
      <xdr:row>4</xdr:row>
      <xdr:rowOff>0</xdr:rowOff>
    </xdr:from>
    <xdr:ext cx="190500" cy="142875"/>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21</xdr:row>
      <xdr:rowOff>0</xdr:rowOff>
    </xdr:from>
    <xdr:ext cx="190500" cy="142875"/>
    <xdr:pic>
      <xdr:nvPicPr>
        <xdr:cNvPr id="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62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90500" cy="142875"/>
    <xdr:pic>
      <xdr:nvPicPr>
        <xdr:cNvPr id="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90500" cy="142875"/>
    <xdr:pic>
      <xdr:nvPicPr>
        <xdr:cNvPr id="7"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4</xdr:row>
      <xdr:rowOff>0</xdr:rowOff>
    </xdr:from>
    <xdr:ext cx="190500" cy="142875"/>
    <xdr:pic>
      <xdr:nvPicPr>
        <xdr:cNvPr id="8"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21</xdr:row>
      <xdr:rowOff>0</xdr:rowOff>
    </xdr:from>
    <xdr:ext cx="190500" cy="142875"/>
    <xdr:pic>
      <xdr:nvPicPr>
        <xdr:cNvPr id="9"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62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85725</xdr:rowOff>
    </xdr:from>
    <xdr:to>
      <xdr:col>7</xdr:col>
      <xdr:colOff>647700</xdr:colOff>
      <xdr:row>17</xdr:row>
      <xdr:rowOff>104775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119063</xdr:colOff>
      <xdr:row>2</xdr:row>
      <xdr:rowOff>0</xdr:rowOff>
    </xdr:from>
    <xdr:to>
      <xdr:col>3</xdr:col>
      <xdr:colOff>133350</xdr:colOff>
      <xdr:row>22</xdr:row>
      <xdr:rowOff>142875</xdr:rowOff>
    </xdr:to>
    <xdr:grpSp>
      <xdr:nvGrpSpPr>
        <xdr:cNvPr id="2" name="Groupe 1"/>
        <xdr:cNvGrpSpPr/>
      </xdr:nvGrpSpPr>
      <xdr:grpSpPr>
        <a:xfrm>
          <a:off x="119063" y="323850"/>
          <a:ext cx="4729162" cy="3381375"/>
          <a:chOff x="-4762" y="3038475"/>
          <a:chExt cx="4672012" cy="3381375"/>
        </a:xfrm>
      </xdr:grpSpPr>
      <xdr:graphicFrame macro="">
        <xdr:nvGraphicFramePr>
          <xdr:cNvPr id="3" name="Graphique 2"/>
          <xdr:cNvGraphicFramePr/>
        </xdr:nvGraphicFramePr>
        <xdr:xfrm>
          <a:off x="-4762" y="3038475"/>
          <a:ext cx="4672012" cy="168116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xdr:nvGraphicFramePr>
        <xdr:xfrm>
          <a:off x="0" y="4748213"/>
          <a:ext cx="4667250" cy="167163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104776</xdr:colOff>
      <xdr:row>1</xdr:row>
      <xdr:rowOff>142876</xdr:rowOff>
    </xdr:from>
    <xdr:to>
      <xdr:col>8</xdr:col>
      <xdr:colOff>333376</xdr:colOff>
      <xdr:row>22</xdr:row>
      <xdr:rowOff>9525</xdr:rowOff>
    </xdr:to>
    <xdr:grpSp>
      <xdr:nvGrpSpPr>
        <xdr:cNvPr id="2" name="Groupe 1"/>
        <xdr:cNvGrpSpPr/>
      </xdr:nvGrpSpPr>
      <xdr:grpSpPr>
        <a:xfrm>
          <a:off x="104776" y="304801"/>
          <a:ext cx="6153150" cy="3295649"/>
          <a:chOff x="104776" y="304801"/>
          <a:chExt cx="5410200" cy="3295649"/>
        </a:xfrm>
      </xdr:grpSpPr>
      <xdr:graphicFrame macro="">
        <xdr:nvGraphicFramePr>
          <xdr:cNvPr id="3" name="Graphique 1"/>
          <xdr:cNvGraphicFramePr>
            <a:graphicFrameLocks/>
          </xdr:cNvGraphicFramePr>
        </xdr:nvGraphicFramePr>
        <xdr:xfrm>
          <a:off x="109538" y="304801"/>
          <a:ext cx="5405437" cy="16954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5"/>
          <xdr:cNvGraphicFramePr>
            <a:graphicFrameLocks/>
          </xdr:cNvGraphicFramePr>
        </xdr:nvGraphicFramePr>
        <xdr:xfrm>
          <a:off x="104776" y="2028825"/>
          <a:ext cx="5410200" cy="157162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438150</xdr:colOff>
      <xdr:row>2</xdr:row>
      <xdr:rowOff>95249</xdr:rowOff>
    </xdr:from>
    <xdr:to>
      <xdr:col>10</xdr:col>
      <xdr:colOff>409575</xdr:colOff>
      <xdr:row>28</xdr:row>
      <xdr:rowOff>47625</xdr:rowOff>
    </xdr:to>
    <xdr:grpSp>
      <xdr:nvGrpSpPr>
        <xdr:cNvPr id="2" name="Groupe 1"/>
        <xdr:cNvGrpSpPr/>
      </xdr:nvGrpSpPr>
      <xdr:grpSpPr>
        <a:xfrm>
          <a:off x="438150" y="419099"/>
          <a:ext cx="8534400" cy="4381501"/>
          <a:chOff x="438150" y="419099"/>
          <a:chExt cx="8534400" cy="4381501"/>
        </a:xfrm>
      </xdr:grpSpPr>
      <xdr:graphicFrame macro="">
        <xdr:nvGraphicFramePr>
          <xdr:cNvPr id="3" name="Graphique 8"/>
          <xdr:cNvGraphicFramePr>
            <a:graphicFrameLocks/>
          </xdr:cNvGraphicFramePr>
        </xdr:nvGraphicFramePr>
        <xdr:xfrm>
          <a:off x="438150" y="2729034"/>
          <a:ext cx="4200525" cy="206204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9"/>
          <xdr:cNvGraphicFramePr>
            <a:graphicFrameLocks/>
          </xdr:cNvGraphicFramePr>
        </xdr:nvGraphicFramePr>
        <xdr:xfrm>
          <a:off x="4724400" y="2719930"/>
          <a:ext cx="4248150" cy="208067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aphique 1"/>
          <xdr:cNvGraphicFramePr>
            <a:graphicFrameLocks/>
          </xdr:cNvGraphicFramePr>
        </xdr:nvGraphicFramePr>
        <xdr:xfrm>
          <a:off x="2162175" y="419099"/>
          <a:ext cx="4657725" cy="226695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ZoneTexte 1"/>
        <cdr:cNvSpPr txBox="1"/>
      </cdr:nvSpPr>
      <cdr:spPr>
        <a:xfrm xmlns:a="http://schemas.openxmlformats.org/drawingml/2006/main">
          <a:off x="29220" y="0"/>
          <a:ext cx="180974" cy="2666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fr-FR" sz="8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15"/>
  <sheetViews>
    <sheetView tabSelected="1" zoomScaleNormal="100" workbookViewId="0"/>
  </sheetViews>
  <sheetFormatPr baseColWidth="10" defaultColWidth="11.5703125" defaultRowHeight="12.75"/>
  <cols>
    <col min="1" max="1" width="25.140625" style="1" customWidth="1"/>
    <col min="2" max="2" width="8.42578125" style="1" bestFit="1" customWidth="1"/>
    <col min="3" max="3" width="8.140625" style="1" bestFit="1" customWidth="1"/>
    <col min="4" max="4" width="9.140625" style="1" bestFit="1" customWidth="1"/>
    <col min="5" max="5" width="5.5703125" style="1" bestFit="1" customWidth="1"/>
    <col min="6" max="6" width="8.140625" style="1" bestFit="1" customWidth="1"/>
    <col min="7" max="7" width="9.140625" style="1" bestFit="1" customWidth="1"/>
    <col min="8" max="8" width="7.5703125" style="1" bestFit="1" customWidth="1"/>
    <col min="9" max="9" width="5.5703125" style="1" bestFit="1" customWidth="1"/>
    <col min="10" max="10" width="9.140625" style="1" bestFit="1" customWidth="1"/>
    <col min="11" max="11" width="8.42578125" style="1" bestFit="1" customWidth="1"/>
    <col min="12" max="12" width="7.5703125" style="1" bestFit="1" customWidth="1"/>
    <col min="13" max="13" width="5.5703125" style="1" bestFit="1" customWidth="1"/>
    <col min="14" max="16384" width="11.5703125" style="1"/>
  </cols>
  <sheetData>
    <row r="1" spans="1:15">
      <c r="A1" s="6" t="s">
        <v>120</v>
      </c>
      <c r="B1" s="5"/>
      <c r="C1" s="5"/>
      <c r="D1" s="5"/>
      <c r="E1" s="5"/>
      <c r="F1" s="5"/>
      <c r="G1" s="5"/>
      <c r="H1" s="5"/>
      <c r="I1" s="5"/>
      <c r="J1" s="5"/>
      <c r="K1" s="2"/>
    </row>
    <row r="3" spans="1:15">
      <c r="A3" s="238"/>
      <c r="B3" s="330" t="s">
        <v>7</v>
      </c>
      <c r="C3" s="331"/>
      <c r="D3" s="331"/>
      <c r="E3" s="332"/>
      <c r="F3" s="330" t="s">
        <v>57</v>
      </c>
      <c r="G3" s="331"/>
      <c r="H3" s="331"/>
      <c r="I3" s="332"/>
      <c r="J3" s="330" t="s">
        <v>37</v>
      </c>
      <c r="K3" s="331"/>
      <c r="L3" s="331"/>
      <c r="M3" s="332"/>
    </row>
    <row r="4" spans="1:15">
      <c r="A4" s="239"/>
      <c r="B4" s="233" t="s">
        <v>5</v>
      </c>
      <c r="C4" s="234" t="s">
        <v>4</v>
      </c>
      <c r="D4" s="331" t="s">
        <v>1</v>
      </c>
      <c r="E4" s="332"/>
      <c r="F4" s="233" t="s">
        <v>5</v>
      </c>
      <c r="G4" s="234" t="s">
        <v>4</v>
      </c>
      <c r="H4" s="331" t="s">
        <v>1</v>
      </c>
      <c r="I4" s="332"/>
      <c r="J4" s="233" t="s">
        <v>5</v>
      </c>
      <c r="K4" s="234" t="s">
        <v>4</v>
      </c>
      <c r="L4" s="331" t="s">
        <v>1</v>
      </c>
      <c r="M4" s="332"/>
    </row>
    <row r="5" spans="1:15">
      <c r="A5" s="240"/>
      <c r="B5" s="280" t="s">
        <v>76</v>
      </c>
      <c r="C5" s="238" t="s">
        <v>76</v>
      </c>
      <c r="D5" s="281" t="s">
        <v>76</v>
      </c>
      <c r="E5" s="278" t="s">
        <v>77</v>
      </c>
      <c r="F5" s="280" t="s">
        <v>76</v>
      </c>
      <c r="G5" s="238" t="s">
        <v>76</v>
      </c>
      <c r="H5" s="281" t="s">
        <v>76</v>
      </c>
      <c r="I5" s="278" t="s">
        <v>77</v>
      </c>
      <c r="J5" s="280" t="s">
        <v>76</v>
      </c>
      <c r="K5" s="238" t="s">
        <v>76</v>
      </c>
      <c r="L5" s="281" t="s">
        <v>76</v>
      </c>
      <c r="M5" s="278" t="s">
        <v>77</v>
      </c>
    </row>
    <row r="6" spans="1:15" ht="14.25">
      <c r="A6" s="235" t="s">
        <v>93</v>
      </c>
      <c r="B6" s="274">
        <v>590437</v>
      </c>
      <c r="C6" s="275">
        <v>225842</v>
      </c>
      <c r="D6" s="276">
        <v>816279</v>
      </c>
      <c r="E6" s="282">
        <f>D6/$D$10*100</f>
        <v>95.141958998040693</v>
      </c>
      <c r="F6" s="274">
        <v>78162</v>
      </c>
      <c r="G6" s="275">
        <v>24619</v>
      </c>
      <c r="H6" s="276">
        <v>102781</v>
      </c>
      <c r="I6" s="277">
        <f>H6/$H$10*100</f>
        <v>93.335452233926631</v>
      </c>
      <c r="J6" s="276">
        <v>668599</v>
      </c>
      <c r="K6" s="275">
        <v>250461</v>
      </c>
      <c r="L6" s="276">
        <v>919060</v>
      </c>
      <c r="M6" s="277">
        <f>L6/$L$10*100</f>
        <v>94.936466961890503</v>
      </c>
      <c r="O6" s="284"/>
    </row>
    <row r="7" spans="1:15">
      <c r="A7" s="236" t="s">
        <v>78</v>
      </c>
      <c r="B7" s="212">
        <v>3365</v>
      </c>
      <c r="C7" s="213">
        <v>164</v>
      </c>
      <c r="D7" s="214">
        <v>3529</v>
      </c>
      <c r="E7" s="279">
        <f t="shared" ref="E7:E10" si="0">D7/$D$10*100</f>
        <v>0.41132501669660204</v>
      </c>
      <c r="F7" s="212">
        <v>239</v>
      </c>
      <c r="G7" s="213">
        <v>6</v>
      </c>
      <c r="H7" s="214">
        <v>245</v>
      </c>
      <c r="I7" s="186">
        <f t="shared" ref="I7:I10" si="1">H7/$H$10*100</f>
        <v>0.22248456229567742</v>
      </c>
      <c r="J7" s="214">
        <v>3604</v>
      </c>
      <c r="K7" s="213">
        <v>170</v>
      </c>
      <c r="L7" s="214">
        <v>3774</v>
      </c>
      <c r="M7" s="186">
        <f t="shared" ref="M7:M10" si="2">L7/$L$10*100</f>
        <v>0.38984421725912866</v>
      </c>
      <c r="O7" s="284"/>
    </row>
    <row r="8" spans="1:15">
      <c r="A8" s="236" t="s">
        <v>79</v>
      </c>
      <c r="B8" s="212">
        <v>19645</v>
      </c>
      <c r="C8" s="213">
        <v>6458</v>
      </c>
      <c r="D8" s="214">
        <v>26103</v>
      </c>
      <c r="E8" s="279">
        <f t="shared" si="0"/>
        <v>3.042453077594617</v>
      </c>
      <c r="F8" s="212">
        <v>2113</v>
      </c>
      <c r="G8" s="213">
        <v>381</v>
      </c>
      <c r="H8" s="214">
        <v>2494</v>
      </c>
      <c r="I8" s="186">
        <f t="shared" si="1"/>
        <v>2.2648020341445694</v>
      </c>
      <c r="J8" s="214">
        <v>21758</v>
      </c>
      <c r="K8" s="213">
        <v>6839</v>
      </c>
      <c r="L8" s="214">
        <v>28597</v>
      </c>
      <c r="M8" s="186">
        <f t="shared" si="2"/>
        <v>2.9539944570639376</v>
      </c>
      <c r="O8" s="284"/>
    </row>
    <row r="9" spans="1:15">
      <c r="A9" s="236" t="s">
        <v>80</v>
      </c>
      <c r="B9" s="212">
        <v>6642</v>
      </c>
      <c r="C9" s="213">
        <v>5406</v>
      </c>
      <c r="D9" s="214">
        <v>12048</v>
      </c>
      <c r="E9" s="279">
        <f t="shared" si="0"/>
        <v>1.4042629076680821</v>
      </c>
      <c r="F9" s="212">
        <v>2514</v>
      </c>
      <c r="G9" s="213">
        <v>2086</v>
      </c>
      <c r="H9" s="214">
        <v>4600</v>
      </c>
      <c r="I9" s="186">
        <f t="shared" si="1"/>
        <v>4.1772611696331268</v>
      </c>
      <c r="J9" s="214">
        <v>9156</v>
      </c>
      <c r="K9" s="213">
        <v>7492</v>
      </c>
      <c r="L9" s="214">
        <v>16648</v>
      </c>
      <c r="M9" s="186">
        <f t="shared" si="2"/>
        <v>1.7196943637864264</v>
      </c>
      <c r="O9" s="284"/>
    </row>
    <row r="10" spans="1:15">
      <c r="A10" s="237" t="s">
        <v>1</v>
      </c>
      <c r="B10" s="215">
        <v>620089</v>
      </c>
      <c r="C10" s="216">
        <v>237870</v>
      </c>
      <c r="D10" s="217">
        <v>857959</v>
      </c>
      <c r="E10" s="283">
        <f t="shared" si="0"/>
        <v>100</v>
      </c>
      <c r="F10" s="215">
        <v>83028</v>
      </c>
      <c r="G10" s="216">
        <v>27092</v>
      </c>
      <c r="H10" s="217">
        <v>110120</v>
      </c>
      <c r="I10" s="187">
        <f t="shared" si="1"/>
        <v>100</v>
      </c>
      <c r="J10" s="217">
        <v>703117</v>
      </c>
      <c r="K10" s="216">
        <v>264962</v>
      </c>
      <c r="L10" s="217">
        <v>968079</v>
      </c>
      <c r="M10" s="187">
        <f t="shared" si="2"/>
        <v>100</v>
      </c>
      <c r="O10" s="284"/>
    </row>
    <row r="11" spans="1:15">
      <c r="A11" s="1" t="s">
        <v>98</v>
      </c>
    </row>
    <row r="12" spans="1:15">
      <c r="A12" s="64" t="s">
        <v>94</v>
      </c>
    </row>
    <row r="13" spans="1:15">
      <c r="A13" s="4" t="s">
        <v>135</v>
      </c>
    </row>
    <row r="14" spans="1:15">
      <c r="A14" s="3" t="s">
        <v>99</v>
      </c>
    </row>
    <row r="15" spans="1:15" ht="13.5" customHeight="1"/>
  </sheetData>
  <mergeCells count="6">
    <mergeCell ref="F3:I3"/>
    <mergeCell ref="J3:M3"/>
    <mergeCell ref="D4:E4"/>
    <mergeCell ref="H4:I4"/>
    <mergeCell ref="L4:M4"/>
    <mergeCell ref="B3:E3"/>
  </mergeCells>
  <pageMargins left="0.78740157499999996" right="0.78740157499999996" top="0.984251969" bottom="0.984251969" header="0.4921259845" footer="0.492125984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L69"/>
  <sheetViews>
    <sheetView zoomScaleNormal="100" workbookViewId="0"/>
  </sheetViews>
  <sheetFormatPr baseColWidth="10" defaultColWidth="11.42578125" defaultRowHeight="12.75"/>
  <cols>
    <col min="1" max="1" width="29.7109375" style="108" customWidth="1"/>
    <col min="2" max="2" width="11.5703125" style="108" bestFit="1" customWidth="1"/>
    <col min="3" max="9" width="11" style="108" bestFit="1" customWidth="1"/>
    <col min="10" max="12" width="10.140625" style="108" bestFit="1" customWidth="1"/>
    <col min="13" max="16384" width="11.42578125" style="108"/>
  </cols>
  <sheetData>
    <row r="1" spans="1:11">
      <c r="A1" s="165" t="s">
        <v>126</v>
      </c>
      <c r="B1" s="116"/>
      <c r="D1" s="164"/>
      <c r="E1" s="164"/>
      <c r="F1" s="164"/>
      <c r="G1" s="164"/>
      <c r="H1" s="164"/>
      <c r="I1" s="164"/>
      <c r="J1" s="164"/>
      <c r="K1" s="116"/>
    </row>
    <row r="2" spans="1:11">
      <c r="A2" s="116"/>
      <c r="B2" s="116"/>
      <c r="C2" s="116"/>
      <c r="D2" s="116"/>
      <c r="E2" s="116"/>
      <c r="F2" s="116"/>
      <c r="G2" s="116"/>
      <c r="H2" s="116"/>
      <c r="I2" s="116"/>
      <c r="J2" s="116"/>
      <c r="K2" s="116"/>
    </row>
    <row r="3" spans="1:11">
      <c r="A3" s="116"/>
      <c r="B3" s="116"/>
      <c r="C3" s="116"/>
      <c r="D3" s="116"/>
      <c r="E3" s="116"/>
      <c r="F3" s="116"/>
      <c r="G3" s="116"/>
      <c r="H3" s="116"/>
      <c r="I3" s="116"/>
      <c r="J3" s="116"/>
      <c r="K3" s="116"/>
    </row>
    <row r="4" spans="1:11">
      <c r="A4" s="116"/>
      <c r="B4" s="116"/>
      <c r="C4" s="116"/>
      <c r="D4" s="116"/>
      <c r="E4" s="116"/>
      <c r="F4" s="116"/>
      <c r="G4" s="116"/>
      <c r="H4" s="116"/>
      <c r="I4" s="116"/>
      <c r="J4" s="116"/>
      <c r="K4" s="116"/>
    </row>
    <row r="5" spans="1:11">
      <c r="A5" s="116"/>
      <c r="B5" s="116"/>
      <c r="C5" s="116"/>
      <c r="D5" s="116"/>
      <c r="E5" s="116"/>
      <c r="F5" s="116"/>
      <c r="G5" s="116"/>
      <c r="H5" s="116"/>
      <c r="I5" s="116"/>
      <c r="J5" s="116"/>
      <c r="K5" s="116"/>
    </row>
    <row r="6" spans="1:11">
      <c r="A6" s="116"/>
      <c r="B6" s="116"/>
      <c r="C6" s="116"/>
      <c r="D6" s="116"/>
      <c r="E6" s="116"/>
      <c r="F6" s="116"/>
      <c r="G6" s="116"/>
      <c r="H6" s="116"/>
      <c r="I6" s="116"/>
      <c r="J6" s="116"/>
      <c r="K6" s="116"/>
    </row>
    <row r="7" spans="1:11">
      <c r="A7" s="116"/>
      <c r="B7" s="116"/>
      <c r="C7" s="116"/>
      <c r="D7" s="116"/>
      <c r="E7" s="116"/>
      <c r="F7" s="116"/>
      <c r="G7" s="116"/>
      <c r="H7" s="116"/>
      <c r="I7" s="116"/>
      <c r="J7" s="116"/>
      <c r="K7" s="116"/>
    </row>
    <row r="8" spans="1:11" ht="30" customHeight="1">
      <c r="A8" s="116"/>
      <c r="B8" s="116"/>
      <c r="C8" s="116"/>
      <c r="D8" s="116"/>
      <c r="E8" s="116"/>
      <c r="F8" s="116"/>
      <c r="G8" s="116"/>
      <c r="H8" s="116"/>
      <c r="I8" s="116"/>
      <c r="J8" s="116"/>
      <c r="K8" s="116"/>
    </row>
    <row r="9" spans="1:11">
      <c r="A9" s="116"/>
      <c r="B9" s="116"/>
      <c r="C9" s="116"/>
      <c r="D9" s="116"/>
      <c r="E9" s="116"/>
      <c r="F9" s="116"/>
      <c r="G9" s="116"/>
      <c r="H9" s="116"/>
      <c r="I9" s="116"/>
      <c r="J9" s="116"/>
      <c r="K9" s="116"/>
    </row>
    <row r="10" spans="1:11">
      <c r="A10" s="116"/>
      <c r="B10" s="116"/>
      <c r="C10" s="116"/>
      <c r="D10" s="116"/>
      <c r="E10" s="116"/>
      <c r="F10" s="116"/>
      <c r="G10" s="116"/>
      <c r="H10" s="116"/>
      <c r="I10" s="116"/>
      <c r="J10" s="116"/>
      <c r="K10" s="116"/>
    </row>
    <row r="11" spans="1:11">
      <c r="A11" s="116"/>
      <c r="B11" s="116"/>
      <c r="C11" s="116"/>
      <c r="D11" s="116"/>
      <c r="E11" s="116"/>
      <c r="F11" s="116"/>
      <c r="G11" s="116"/>
      <c r="H11" s="116"/>
      <c r="I11" s="116"/>
      <c r="J11" s="116"/>
      <c r="K11" s="116"/>
    </row>
    <row r="12" spans="1:11">
      <c r="A12" s="116"/>
      <c r="B12" s="116"/>
      <c r="C12" s="116"/>
      <c r="D12" s="116"/>
      <c r="E12" s="116"/>
      <c r="F12" s="116"/>
      <c r="G12" s="116"/>
      <c r="H12" s="116"/>
      <c r="I12" s="116"/>
      <c r="J12" s="116"/>
      <c r="K12" s="116"/>
    </row>
    <row r="13" spans="1:11">
      <c r="A13" s="116"/>
      <c r="B13" s="116"/>
      <c r="C13" s="116"/>
      <c r="D13" s="116"/>
      <c r="E13" s="116"/>
      <c r="F13" s="116"/>
      <c r="G13" s="116"/>
      <c r="H13" s="116"/>
      <c r="I13" s="116"/>
      <c r="J13" s="116"/>
      <c r="K13" s="116"/>
    </row>
    <row r="14" spans="1:11">
      <c r="A14" s="116"/>
      <c r="B14" s="116"/>
      <c r="C14" s="116"/>
      <c r="D14" s="116"/>
      <c r="E14" s="116"/>
      <c r="F14" s="116"/>
      <c r="G14" s="116"/>
      <c r="H14" s="116"/>
      <c r="I14" s="116"/>
      <c r="J14" s="116"/>
      <c r="K14" s="116"/>
    </row>
    <row r="15" spans="1:11">
      <c r="A15" s="116"/>
      <c r="B15" s="116"/>
      <c r="C15" s="116"/>
      <c r="D15" s="116"/>
      <c r="E15" s="116"/>
      <c r="F15" s="116"/>
      <c r="G15" s="116"/>
      <c r="H15" s="116"/>
      <c r="I15" s="116"/>
      <c r="J15" s="116"/>
      <c r="K15" s="116"/>
    </row>
    <row r="16" spans="1:11">
      <c r="A16" s="116"/>
      <c r="B16" s="116"/>
      <c r="C16" s="116"/>
      <c r="D16" s="116"/>
      <c r="E16" s="116"/>
      <c r="F16" s="116"/>
      <c r="G16" s="116"/>
      <c r="H16" s="116"/>
      <c r="I16" s="116"/>
      <c r="J16" s="116"/>
      <c r="K16" s="116"/>
    </row>
    <row r="17" spans="1:11">
      <c r="A17" s="116"/>
      <c r="B17" s="116"/>
      <c r="C17" s="116"/>
      <c r="D17" s="116"/>
      <c r="E17" s="116"/>
      <c r="F17" s="116"/>
      <c r="G17" s="116"/>
      <c r="H17" s="116"/>
      <c r="I17" s="116"/>
      <c r="J17" s="116"/>
      <c r="K17" s="116"/>
    </row>
    <row r="18" spans="1:11">
      <c r="A18" s="116"/>
      <c r="B18" s="116"/>
      <c r="C18" s="116"/>
      <c r="D18" s="116"/>
      <c r="E18" s="116"/>
      <c r="F18" s="116"/>
      <c r="G18" s="116"/>
      <c r="H18" s="116"/>
      <c r="I18" s="116"/>
      <c r="J18" s="116"/>
      <c r="K18" s="116"/>
    </row>
    <row r="19" spans="1:11">
      <c r="A19" s="116"/>
      <c r="B19" s="116"/>
      <c r="C19" s="116"/>
      <c r="D19" s="116"/>
      <c r="E19" s="116"/>
      <c r="F19" s="116"/>
      <c r="G19" s="116"/>
      <c r="H19" s="116"/>
      <c r="I19" s="116"/>
      <c r="J19" s="116"/>
      <c r="K19" s="116"/>
    </row>
    <row r="20" spans="1:11">
      <c r="A20" s="116"/>
      <c r="B20" s="116"/>
      <c r="C20" s="116"/>
      <c r="D20" s="116"/>
      <c r="E20" s="116"/>
      <c r="F20" s="116"/>
      <c r="G20" s="116"/>
      <c r="H20" s="116"/>
      <c r="I20" s="116"/>
      <c r="J20" s="116"/>
      <c r="K20" s="116"/>
    </row>
    <row r="21" spans="1:11">
      <c r="A21" s="116"/>
      <c r="B21" s="116"/>
      <c r="C21" s="116"/>
      <c r="D21" s="116"/>
      <c r="E21" s="116"/>
      <c r="F21" s="116"/>
      <c r="G21" s="116"/>
      <c r="H21" s="116"/>
      <c r="I21" s="116"/>
      <c r="J21" s="116"/>
      <c r="K21" s="116"/>
    </row>
    <row r="22" spans="1:11">
      <c r="A22" s="116"/>
      <c r="B22" s="116"/>
      <c r="C22" s="116"/>
      <c r="D22" s="116"/>
      <c r="E22" s="116"/>
      <c r="F22" s="116"/>
      <c r="G22" s="116"/>
      <c r="H22" s="116"/>
      <c r="I22" s="116"/>
      <c r="J22" s="116"/>
      <c r="K22" s="116"/>
    </row>
    <row r="23" spans="1:11">
      <c r="A23" s="116"/>
      <c r="B23" s="116"/>
      <c r="C23" s="116"/>
      <c r="D23" s="116"/>
      <c r="E23" s="116"/>
      <c r="F23" s="116"/>
      <c r="G23" s="116"/>
      <c r="H23" s="116"/>
      <c r="I23" s="116"/>
      <c r="J23" s="116"/>
      <c r="K23" s="116"/>
    </row>
    <row r="24" spans="1:11">
      <c r="A24" s="116"/>
      <c r="B24" s="116"/>
      <c r="C24" s="116"/>
      <c r="D24" s="116"/>
      <c r="E24" s="116"/>
      <c r="F24" s="116"/>
      <c r="G24" s="116"/>
      <c r="H24" s="116"/>
      <c r="I24" s="116"/>
      <c r="J24" s="116"/>
      <c r="K24" s="116"/>
    </row>
    <row r="25" spans="1:11">
      <c r="A25" s="116"/>
      <c r="B25" s="116"/>
      <c r="C25" s="116"/>
      <c r="D25" s="116"/>
      <c r="E25" s="116"/>
      <c r="F25" s="116"/>
      <c r="G25" s="116"/>
      <c r="H25" s="116"/>
      <c r="I25" s="116"/>
      <c r="J25" s="116"/>
      <c r="K25" s="116"/>
    </row>
    <row r="26" spans="1:11">
      <c r="A26" s="116"/>
      <c r="B26" s="116"/>
      <c r="C26" s="116"/>
      <c r="D26" s="116"/>
      <c r="E26" s="116"/>
      <c r="F26" s="116"/>
      <c r="G26" s="116"/>
      <c r="H26" s="116"/>
      <c r="I26" s="116"/>
      <c r="J26" s="116"/>
      <c r="K26" s="116"/>
    </row>
    <row r="27" spans="1:11">
      <c r="A27" s="116"/>
      <c r="B27" s="116"/>
      <c r="C27" s="116"/>
      <c r="D27" s="116"/>
      <c r="E27" s="116"/>
      <c r="F27" s="116"/>
      <c r="G27" s="116"/>
      <c r="H27" s="116"/>
      <c r="I27" s="116"/>
      <c r="J27" s="116"/>
      <c r="K27" s="116"/>
    </row>
    <row r="28" spans="1:11">
      <c r="A28" s="116"/>
      <c r="B28" s="116"/>
      <c r="C28" s="116"/>
      <c r="D28" s="116"/>
      <c r="E28" s="116"/>
      <c r="F28" s="116"/>
      <c r="G28" s="116"/>
      <c r="H28" s="116"/>
      <c r="I28" s="116"/>
      <c r="J28" s="116"/>
      <c r="K28" s="116"/>
    </row>
    <row r="29" spans="1:11">
      <c r="A29" s="116"/>
      <c r="B29" s="116"/>
      <c r="C29" s="116"/>
      <c r="D29" s="116"/>
      <c r="E29" s="116"/>
      <c r="F29" s="116"/>
      <c r="G29" s="116"/>
      <c r="H29" s="116"/>
      <c r="I29" s="116"/>
      <c r="J29" s="116"/>
      <c r="K29" s="116"/>
    </row>
    <row r="30" spans="1:11">
      <c r="A30" s="116" t="s">
        <v>98</v>
      </c>
      <c r="B30" s="116"/>
      <c r="C30" s="116"/>
      <c r="D30" s="116"/>
      <c r="E30" s="116"/>
      <c r="F30" s="116"/>
      <c r="G30" s="116"/>
      <c r="H30" s="116"/>
      <c r="I30" s="49"/>
      <c r="J30" s="116"/>
      <c r="K30" s="116"/>
    </row>
    <row r="31" spans="1:11">
      <c r="A31" s="163" t="s">
        <v>134</v>
      </c>
      <c r="C31" s="116"/>
      <c r="D31" s="116"/>
      <c r="E31" s="116"/>
      <c r="F31" s="116"/>
      <c r="G31" s="116"/>
      <c r="H31" s="116"/>
      <c r="I31" s="116"/>
      <c r="J31" s="116"/>
      <c r="K31" s="116"/>
    </row>
    <row r="32" spans="1:11" ht="26.25" customHeight="1">
      <c r="A32" s="343" t="s">
        <v>165</v>
      </c>
      <c r="B32" s="343"/>
      <c r="C32" s="343"/>
      <c r="D32" s="343"/>
      <c r="E32" s="343"/>
      <c r="F32" s="343"/>
      <c r="G32" s="343"/>
      <c r="H32" s="343"/>
      <c r="I32" s="343"/>
      <c r="J32" s="343"/>
      <c r="K32" s="343"/>
    </row>
    <row r="33" spans="1:12">
      <c r="A33" s="162" t="s">
        <v>101</v>
      </c>
      <c r="C33" s="116"/>
      <c r="D33" s="116"/>
      <c r="E33" s="116"/>
      <c r="F33" s="116"/>
      <c r="G33" s="116"/>
      <c r="H33" s="116"/>
      <c r="I33" s="116"/>
      <c r="J33" s="116"/>
      <c r="K33" s="116"/>
    </row>
    <row r="36" spans="1:12">
      <c r="C36" s="13"/>
    </row>
    <row r="37" spans="1:12" ht="15">
      <c r="A37" s="115"/>
      <c r="B37" s="115" t="s">
        <v>73</v>
      </c>
      <c r="C37" s="127">
        <v>2015</v>
      </c>
      <c r="D37" s="115">
        <v>2016</v>
      </c>
      <c r="E37" s="115">
        <v>2017</v>
      </c>
      <c r="F37" s="115">
        <v>2018</v>
      </c>
      <c r="G37" s="115">
        <v>2019</v>
      </c>
      <c r="H37" s="115">
        <v>2020</v>
      </c>
      <c r="I37" s="127">
        <v>2021</v>
      </c>
      <c r="J37" s="127">
        <v>2022</v>
      </c>
    </row>
    <row r="38" spans="1:12">
      <c r="A38" s="440" t="s">
        <v>74</v>
      </c>
      <c r="B38" s="161" t="s">
        <v>71</v>
      </c>
      <c r="C38" s="158">
        <v>17703</v>
      </c>
      <c r="D38" s="160">
        <v>17757</v>
      </c>
      <c r="E38" s="159">
        <v>17708</v>
      </c>
      <c r="F38" s="159">
        <v>17622</v>
      </c>
      <c r="G38" s="159">
        <v>20366</v>
      </c>
      <c r="H38" s="159">
        <v>20243</v>
      </c>
      <c r="I38" s="150">
        <v>19994</v>
      </c>
      <c r="J38" s="158">
        <v>20338</v>
      </c>
    </row>
    <row r="39" spans="1:12">
      <c r="A39" s="440"/>
      <c r="B39" s="153" t="s">
        <v>70</v>
      </c>
      <c r="C39" s="152">
        <v>17248</v>
      </c>
      <c r="D39" s="151">
        <v>17462</v>
      </c>
      <c r="E39" s="150">
        <v>17679</v>
      </c>
      <c r="F39" s="150">
        <v>17723</v>
      </c>
      <c r="G39" s="150">
        <v>14898</v>
      </c>
      <c r="H39" s="150">
        <v>14850</v>
      </c>
      <c r="I39" s="150">
        <v>15146</v>
      </c>
      <c r="J39" s="152">
        <v>15449</v>
      </c>
    </row>
    <row r="40" spans="1:12" ht="12.75" customHeight="1" thickBot="1">
      <c r="A40" s="441"/>
      <c r="B40" s="153" t="s">
        <v>69</v>
      </c>
      <c r="C40" s="152">
        <v>24812</v>
      </c>
      <c r="D40" s="151">
        <v>24436</v>
      </c>
      <c r="E40" s="150">
        <v>23891</v>
      </c>
      <c r="F40" s="150">
        <v>23405</v>
      </c>
      <c r="G40" s="150">
        <v>22838</v>
      </c>
      <c r="H40" s="150">
        <v>22339</v>
      </c>
      <c r="I40" s="150">
        <v>21457</v>
      </c>
      <c r="J40" s="152">
        <v>20460</v>
      </c>
    </row>
    <row r="41" spans="1:12">
      <c r="A41" s="442" t="s">
        <v>41</v>
      </c>
      <c r="B41" s="157" t="s">
        <v>71</v>
      </c>
      <c r="C41" s="156">
        <v>1838</v>
      </c>
      <c r="D41" s="155">
        <v>1890</v>
      </c>
      <c r="E41" s="154">
        <v>1918</v>
      </c>
      <c r="F41" s="154">
        <v>1909</v>
      </c>
      <c r="G41" s="154">
        <v>1924</v>
      </c>
      <c r="H41" s="154">
        <v>1934</v>
      </c>
      <c r="I41" s="154">
        <v>1923</v>
      </c>
      <c r="J41" s="154">
        <v>1945</v>
      </c>
    </row>
    <row r="42" spans="1:12">
      <c r="A42" s="443"/>
      <c r="B42" s="153" t="s">
        <v>70</v>
      </c>
      <c r="C42" s="152">
        <v>1713</v>
      </c>
      <c r="D42" s="151">
        <v>1743</v>
      </c>
      <c r="E42" s="150">
        <v>1819</v>
      </c>
      <c r="F42" s="150">
        <v>1848</v>
      </c>
      <c r="G42" s="150">
        <v>1875</v>
      </c>
      <c r="H42" s="150">
        <v>1904</v>
      </c>
      <c r="I42" s="150">
        <v>1953</v>
      </c>
      <c r="J42" s="150">
        <v>1961</v>
      </c>
    </row>
    <row r="43" spans="1:12">
      <c r="A43" s="444"/>
      <c r="B43" s="153" t="s">
        <v>69</v>
      </c>
      <c r="C43" s="152">
        <v>6245</v>
      </c>
      <c r="D43" s="151">
        <v>6230</v>
      </c>
      <c r="E43" s="150">
        <v>6249</v>
      </c>
      <c r="F43" s="150">
        <v>6212</v>
      </c>
      <c r="G43" s="150">
        <v>6041</v>
      </c>
      <c r="H43" s="150">
        <v>5861</v>
      </c>
      <c r="I43" s="150">
        <v>5726</v>
      </c>
      <c r="J43" s="150">
        <v>5556</v>
      </c>
    </row>
    <row r="44" spans="1:12" ht="15" customHeight="1">
      <c r="A44" s="445" t="s">
        <v>72</v>
      </c>
      <c r="B44" s="149" t="s">
        <v>71</v>
      </c>
      <c r="C44" s="148">
        <v>56771</v>
      </c>
      <c r="D44" s="147">
        <v>57141</v>
      </c>
      <c r="E44" s="146">
        <v>57401</v>
      </c>
      <c r="F44" s="146">
        <v>57281</v>
      </c>
      <c r="G44" s="146">
        <v>59670</v>
      </c>
      <c r="H44" s="146">
        <v>59722</v>
      </c>
      <c r="I44" s="146">
        <v>59121</v>
      </c>
      <c r="J44" s="146">
        <v>59355</v>
      </c>
    </row>
    <row r="45" spans="1:12" customFormat="1" ht="15" customHeight="1">
      <c r="A45" s="446"/>
      <c r="B45" s="145" t="s">
        <v>70</v>
      </c>
      <c r="C45" s="144">
        <v>18994</v>
      </c>
      <c r="D45" s="143">
        <v>19228</v>
      </c>
      <c r="E45" s="142">
        <v>19510</v>
      </c>
      <c r="F45" s="142">
        <v>19571</v>
      </c>
      <c r="G45" s="142">
        <v>16773</v>
      </c>
      <c r="H45" s="142">
        <v>16754</v>
      </c>
      <c r="I45" s="142">
        <v>17099</v>
      </c>
      <c r="J45" s="142">
        <v>17410</v>
      </c>
    </row>
    <row r="46" spans="1:12" customFormat="1" ht="15" customHeight="1">
      <c r="A46" s="447"/>
      <c r="B46" s="141" t="s">
        <v>69</v>
      </c>
      <c r="C46" s="140">
        <v>31057</v>
      </c>
      <c r="D46" s="139">
        <v>30666</v>
      </c>
      <c r="E46" s="138">
        <v>30140</v>
      </c>
      <c r="F46" s="138">
        <v>29617</v>
      </c>
      <c r="G46" s="138">
        <v>28879</v>
      </c>
      <c r="H46" s="138">
        <v>28200</v>
      </c>
      <c r="I46" s="269">
        <v>27183</v>
      </c>
      <c r="J46" s="138">
        <v>26016</v>
      </c>
      <c r="K46" s="108"/>
    </row>
    <row r="47" spans="1:12" customFormat="1">
      <c r="A47" s="108"/>
      <c r="B47" s="108"/>
      <c r="C47" s="108"/>
      <c r="D47" s="108"/>
      <c r="E47" s="108"/>
      <c r="F47" s="108"/>
      <c r="G47" s="108"/>
      <c r="H47" s="108"/>
      <c r="I47" s="108"/>
      <c r="L47" s="108"/>
    </row>
    <row r="48" spans="1:12">
      <c r="C48" s="137"/>
      <c r="D48" s="137"/>
      <c r="E48" s="137"/>
      <c r="F48" s="137"/>
      <c r="G48" s="137"/>
      <c r="H48" s="137"/>
      <c r="I48" s="137"/>
    </row>
    <row r="49" spans="1:10">
      <c r="C49" s="137"/>
      <c r="D49" s="137"/>
      <c r="E49" s="137"/>
      <c r="F49" s="137"/>
      <c r="G49" s="137"/>
      <c r="H49" s="137"/>
      <c r="I49" s="137"/>
    </row>
    <row r="50" spans="1:10">
      <c r="C50" s="137"/>
      <c r="D50" s="137"/>
      <c r="E50" s="137"/>
      <c r="F50" s="137"/>
      <c r="G50" s="137"/>
      <c r="H50" s="137"/>
      <c r="I50" s="137"/>
    </row>
    <row r="51" spans="1:10">
      <c r="A51" s="136"/>
      <c r="B51" s="136"/>
      <c r="C51" s="136">
        <v>2015</v>
      </c>
      <c r="D51" s="136">
        <v>2016</v>
      </c>
      <c r="E51" s="136">
        <v>2017</v>
      </c>
      <c r="F51" s="136">
        <v>2018</v>
      </c>
      <c r="G51" s="136">
        <v>2019</v>
      </c>
      <c r="H51" s="136">
        <v>2020</v>
      </c>
      <c r="I51" s="136">
        <v>2021</v>
      </c>
      <c r="J51" s="136">
        <v>2022</v>
      </c>
    </row>
    <row r="52" spans="1:10">
      <c r="A52" s="437" t="s">
        <v>68</v>
      </c>
      <c r="B52" s="132" t="s">
        <v>67</v>
      </c>
      <c r="C52" s="131">
        <v>29.622006927363081</v>
      </c>
      <c r="D52" s="131">
        <v>29.766155393512701</v>
      </c>
      <c r="E52" s="131">
        <v>29.872802726137859</v>
      </c>
      <c r="F52" s="131">
        <v>29.99489361702128</v>
      </c>
      <c r="G52" s="131">
        <v>35.052149667825546</v>
      </c>
      <c r="H52" s="131">
        <v>35.246900682546318</v>
      </c>
      <c r="I52" s="131">
        <v>35.326960792974894</v>
      </c>
      <c r="J52" s="131">
        <v>36.158372890998628</v>
      </c>
    </row>
    <row r="53" spans="1:10">
      <c r="A53" s="438"/>
      <c r="B53" s="132" t="s">
        <v>66</v>
      </c>
      <c r="C53" s="131">
        <v>28.860666298545922</v>
      </c>
      <c r="D53" s="131">
        <v>29.271645293772526</v>
      </c>
      <c r="E53" s="131">
        <v>29.823880697729344</v>
      </c>
      <c r="F53" s="131">
        <v>30.166808510638297</v>
      </c>
      <c r="G53" s="131">
        <v>25.641113903135864</v>
      </c>
      <c r="H53" s="131">
        <v>25.856665273715002</v>
      </c>
      <c r="I53" s="131">
        <v>26.761135749244659</v>
      </c>
      <c r="J53" s="131">
        <v>27.466353761089479</v>
      </c>
    </row>
    <row r="54" spans="1:10" ht="13.5" thickBot="1">
      <c r="A54" s="439"/>
      <c r="B54" s="134" t="s">
        <v>65</v>
      </c>
      <c r="C54" s="131">
        <v>41.517326774090989</v>
      </c>
      <c r="D54" s="131">
        <v>40.962199312714773</v>
      </c>
      <c r="E54" s="131">
        <v>40.303316576132801</v>
      </c>
      <c r="F54" s="131">
        <v>39.838297872340426</v>
      </c>
      <c r="G54" s="131">
        <v>39.306736429038587</v>
      </c>
      <c r="H54" s="131">
        <v>38.89643404373868</v>
      </c>
      <c r="I54" s="131">
        <v>37.911903457780447</v>
      </c>
      <c r="J54" s="131">
        <v>36.375273347911893</v>
      </c>
    </row>
    <row r="55" spans="1:10">
      <c r="A55" s="135"/>
      <c r="B55" s="135"/>
      <c r="C55" s="270">
        <v>2015</v>
      </c>
      <c r="D55" s="270">
        <v>2016</v>
      </c>
      <c r="E55" s="270">
        <v>2017</v>
      </c>
      <c r="F55" s="270">
        <v>2018</v>
      </c>
      <c r="G55" s="270">
        <v>2019</v>
      </c>
      <c r="H55" s="270">
        <v>2020</v>
      </c>
      <c r="I55" s="271">
        <v>2021</v>
      </c>
      <c r="J55" s="271">
        <v>2022</v>
      </c>
    </row>
    <row r="56" spans="1:10">
      <c r="A56" s="437" t="s">
        <v>64</v>
      </c>
      <c r="B56" s="132" t="s">
        <v>67</v>
      </c>
      <c r="C56" s="131">
        <v>18.762760310330748</v>
      </c>
      <c r="D56" s="131">
        <v>19.162526614620297</v>
      </c>
      <c r="E56" s="131">
        <v>19.206889645503704</v>
      </c>
      <c r="F56" s="131">
        <v>19.149363025378673</v>
      </c>
      <c r="G56" s="131">
        <v>19.552845528455283</v>
      </c>
      <c r="H56" s="131">
        <v>19.940200020620683</v>
      </c>
      <c r="I56" s="131">
        <v>20.027077692147468</v>
      </c>
      <c r="J56" s="131">
        <v>20.555907841893891</v>
      </c>
    </row>
    <row r="57" spans="1:10">
      <c r="A57" s="438"/>
      <c r="B57" s="132" t="s">
        <v>66</v>
      </c>
      <c r="C57" s="131">
        <v>17.486729277256021</v>
      </c>
      <c r="D57" s="131">
        <v>17.672107877927608</v>
      </c>
      <c r="E57" s="131">
        <v>18.215501702383335</v>
      </c>
      <c r="F57" s="131">
        <v>18.537466145049656</v>
      </c>
      <c r="G57" s="131">
        <v>19.054878048780488</v>
      </c>
      <c r="H57" s="131">
        <v>19.630889782451799</v>
      </c>
      <c r="I57" s="131">
        <v>20.339512601541347</v>
      </c>
      <c r="J57" s="131">
        <v>20.725005284295076</v>
      </c>
    </row>
    <row r="58" spans="1:10" ht="13.5" thickBot="1">
      <c r="A58" s="439"/>
      <c r="B58" s="134" t="s">
        <v>65</v>
      </c>
      <c r="C58" s="131">
        <v>63.750510412413227</v>
      </c>
      <c r="D58" s="131">
        <v>63.165365507452101</v>
      </c>
      <c r="E58" s="131">
        <v>62.577608652112957</v>
      </c>
      <c r="F58" s="131">
        <v>62.313170829571675</v>
      </c>
      <c r="G58" s="131">
        <v>61.392276422764226</v>
      </c>
      <c r="H58" s="131">
        <v>60.428910196927518</v>
      </c>
      <c r="I58" s="131">
        <v>59.633409706311177</v>
      </c>
      <c r="J58" s="131">
        <v>58.71908687381103</v>
      </c>
    </row>
    <row r="59" spans="1:10">
      <c r="A59" s="135"/>
      <c r="B59" s="135"/>
      <c r="C59" s="270">
        <v>2015</v>
      </c>
      <c r="D59" s="270">
        <v>2016</v>
      </c>
      <c r="E59" s="270">
        <v>2017</v>
      </c>
      <c r="F59" s="270">
        <v>2018</v>
      </c>
      <c r="G59" s="270">
        <v>2019</v>
      </c>
      <c r="H59" s="270">
        <v>2020</v>
      </c>
      <c r="I59" s="271">
        <v>2021</v>
      </c>
      <c r="J59" s="271">
        <v>2022</v>
      </c>
    </row>
    <row r="60" spans="1:10">
      <c r="A60" s="437" t="s">
        <v>1</v>
      </c>
      <c r="B60" s="132" t="s">
        <v>67</v>
      </c>
      <c r="C60" s="131">
        <v>53.145419482878054</v>
      </c>
      <c r="D60" s="131">
        <v>53.385341243518482</v>
      </c>
      <c r="E60" s="131">
        <v>53.620237083259383</v>
      </c>
      <c r="F60" s="131">
        <v>53.800636805079414</v>
      </c>
      <c r="G60" s="131">
        <v>56.654829950057916</v>
      </c>
      <c r="H60" s="131">
        <v>57.054148037754594</v>
      </c>
      <c r="I60" s="131">
        <v>57.175323733353963</v>
      </c>
      <c r="J60" s="131">
        <v>57.749000301612163</v>
      </c>
    </row>
    <row r="61" spans="1:10">
      <c r="A61" s="438"/>
      <c r="B61" s="132" t="s">
        <v>66</v>
      </c>
      <c r="C61" s="131">
        <v>17.780981445769598</v>
      </c>
      <c r="D61" s="131">
        <v>17.964217312094174</v>
      </c>
      <c r="E61" s="131">
        <v>18.224958197494654</v>
      </c>
      <c r="F61" s="131">
        <v>18.38187641473105</v>
      </c>
      <c r="G61" s="131">
        <v>15.925447674749815</v>
      </c>
      <c r="H61" s="131">
        <v>16.00557912033322</v>
      </c>
      <c r="I61" s="131">
        <v>16.53627070781312</v>
      </c>
      <c r="J61" s="131">
        <v>16.93892840116364</v>
      </c>
    </row>
    <row r="62" spans="1:10" ht="13.5" thickBot="1">
      <c r="A62" s="439"/>
      <c r="B62" s="134" t="s">
        <v>65</v>
      </c>
      <c r="C62" s="131">
        <v>29.073599071352341</v>
      </c>
      <c r="D62" s="131">
        <v>28.650441444387347</v>
      </c>
      <c r="E62" s="131">
        <v>28.15480471924597</v>
      </c>
      <c r="F62" s="131">
        <v>27.817486780189537</v>
      </c>
      <c r="G62" s="131">
        <v>27.419722375192269</v>
      </c>
      <c r="H62" s="131">
        <v>26.94027284191219</v>
      </c>
      <c r="I62" s="131">
        <v>26.288405558832917</v>
      </c>
      <c r="J62" s="131">
        <v>25.312071297224197</v>
      </c>
    </row>
    <row r="63" spans="1:10">
      <c r="A63" s="133"/>
      <c r="B63" s="132"/>
      <c r="C63" s="131">
        <v>100</v>
      </c>
      <c r="D63" s="131">
        <v>100</v>
      </c>
      <c r="E63" s="131">
        <v>100</v>
      </c>
      <c r="F63" s="131">
        <v>100</v>
      </c>
      <c r="G63" s="131">
        <v>100</v>
      </c>
      <c r="H63" s="131">
        <v>100</v>
      </c>
      <c r="I63" s="131">
        <v>100</v>
      </c>
      <c r="J63" s="131">
        <v>100</v>
      </c>
    </row>
    <row r="66" spans="2:8">
      <c r="B66" s="114"/>
      <c r="C66" s="114"/>
      <c r="D66" s="114"/>
      <c r="E66" s="114"/>
      <c r="F66" s="114"/>
      <c r="G66" s="114"/>
      <c r="H66" s="114"/>
    </row>
    <row r="67" spans="2:8">
      <c r="B67" s="114"/>
      <c r="C67" s="114"/>
      <c r="D67" s="114"/>
      <c r="E67" s="114"/>
      <c r="F67" s="114"/>
      <c r="G67" s="114"/>
      <c r="H67" s="114"/>
    </row>
    <row r="68" spans="2:8">
      <c r="B68" s="114"/>
      <c r="C68" s="114"/>
      <c r="D68" s="114"/>
      <c r="E68" s="114"/>
      <c r="F68" s="114"/>
      <c r="G68" s="114"/>
      <c r="H68" s="114"/>
    </row>
    <row r="69" spans="2:8">
      <c r="G69" s="130"/>
      <c r="H69" s="130"/>
    </row>
  </sheetData>
  <mergeCells count="7">
    <mergeCell ref="A32:K32"/>
    <mergeCell ref="A60:A62"/>
    <mergeCell ref="A38:A40"/>
    <mergeCell ref="A41:A43"/>
    <mergeCell ref="A44:A46"/>
    <mergeCell ref="A52:A54"/>
    <mergeCell ref="A56:A5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L42"/>
  <sheetViews>
    <sheetView zoomScaleNormal="100" workbookViewId="0"/>
  </sheetViews>
  <sheetFormatPr baseColWidth="10" defaultColWidth="11.42578125" defaultRowHeight="12.75"/>
  <cols>
    <col min="1" max="1" width="20.5703125" style="108" customWidth="1"/>
    <col min="2" max="2" width="15.7109375" style="108" customWidth="1"/>
    <col min="3" max="3" width="14" style="108" customWidth="1"/>
    <col min="4" max="4" width="13.28515625" style="108" bestFit="1" customWidth="1"/>
    <col min="5" max="11" width="11.42578125" style="108" bestFit="1" customWidth="1"/>
    <col min="12" max="14" width="7" style="108" bestFit="1" customWidth="1"/>
    <col min="15" max="15" width="12.42578125" style="108" customWidth="1"/>
    <col min="16" max="16" width="12.42578125" style="108" bestFit="1" customWidth="1"/>
    <col min="17" max="16384" width="11.42578125" style="108"/>
  </cols>
  <sheetData>
    <row r="1" spans="1:9">
      <c r="A1" s="125" t="s">
        <v>149</v>
      </c>
      <c r="B1" s="125"/>
      <c r="C1" s="125"/>
      <c r="D1" s="125"/>
      <c r="E1" s="125"/>
      <c r="F1" s="125"/>
      <c r="G1" s="116"/>
    </row>
    <row r="2" spans="1:9">
      <c r="A2" s="116"/>
      <c r="B2" s="116"/>
      <c r="C2" s="116"/>
      <c r="D2" s="116"/>
      <c r="E2" s="116"/>
      <c r="F2" s="116"/>
      <c r="G2" s="116"/>
    </row>
    <row r="3" spans="1:9">
      <c r="A3" s="116"/>
      <c r="B3" s="116"/>
      <c r="C3" s="116"/>
      <c r="D3" s="116"/>
      <c r="E3" s="116"/>
      <c r="F3" s="116"/>
      <c r="G3" s="116"/>
    </row>
    <row r="4" spans="1:9">
      <c r="A4" s="116"/>
      <c r="B4" s="116"/>
      <c r="C4" s="116"/>
      <c r="D4" s="116"/>
      <c r="E4" s="116"/>
      <c r="F4" s="116"/>
      <c r="G4" s="116"/>
    </row>
    <row r="5" spans="1:9">
      <c r="A5" s="116"/>
      <c r="B5" s="116"/>
      <c r="C5" s="116"/>
      <c r="D5" s="116"/>
      <c r="E5" s="116"/>
      <c r="F5" s="116"/>
      <c r="G5" s="116"/>
    </row>
    <row r="6" spans="1:9">
      <c r="A6" s="116"/>
      <c r="B6" s="116"/>
      <c r="C6" s="116"/>
      <c r="D6" s="116"/>
      <c r="E6" s="116"/>
      <c r="F6" s="116"/>
      <c r="G6" s="116"/>
    </row>
    <row r="7" spans="1:9">
      <c r="A7" s="116"/>
      <c r="B7" s="116"/>
      <c r="C7" s="116"/>
      <c r="D7" s="116"/>
      <c r="E7" s="116"/>
      <c r="F7" s="116"/>
      <c r="G7" s="116"/>
    </row>
    <row r="8" spans="1:9">
      <c r="A8" s="116"/>
      <c r="B8" s="116"/>
      <c r="C8" s="116"/>
      <c r="D8" s="116"/>
      <c r="E8" s="116"/>
      <c r="F8" s="116"/>
      <c r="G8" s="116"/>
    </row>
    <row r="9" spans="1:9">
      <c r="A9" s="116"/>
      <c r="B9" s="116"/>
      <c r="C9" s="116"/>
      <c r="D9" s="116"/>
      <c r="E9" s="116"/>
      <c r="F9" s="116"/>
      <c r="G9" s="116"/>
    </row>
    <row r="10" spans="1:9">
      <c r="A10" s="116"/>
      <c r="B10" s="116"/>
      <c r="C10" s="116"/>
      <c r="D10" s="116"/>
      <c r="E10" s="116"/>
      <c r="F10" s="116"/>
      <c r="G10" s="116"/>
    </row>
    <row r="11" spans="1:9">
      <c r="A11" s="116"/>
      <c r="B11" s="116"/>
      <c r="C11" s="116"/>
      <c r="D11" s="116"/>
      <c r="E11" s="116"/>
      <c r="F11" s="116"/>
      <c r="G11" s="116"/>
    </row>
    <row r="12" spans="1:9">
      <c r="A12" s="124"/>
      <c r="B12" s="185"/>
      <c r="C12" s="185"/>
      <c r="D12" s="185"/>
      <c r="E12" s="185"/>
      <c r="F12" s="185"/>
      <c r="G12" s="185"/>
      <c r="H12" s="184"/>
      <c r="I12" s="184"/>
    </row>
    <row r="13" spans="1:9">
      <c r="A13" s="116"/>
      <c r="B13" s="116"/>
      <c r="C13" s="116"/>
      <c r="D13" s="116"/>
      <c r="E13" s="116"/>
      <c r="F13" s="116"/>
      <c r="G13" s="116"/>
    </row>
    <row r="14" spans="1:9">
      <c r="A14" s="116"/>
      <c r="B14" s="116"/>
      <c r="C14" s="116"/>
      <c r="D14" s="116"/>
      <c r="E14" s="116"/>
      <c r="F14" s="116"/>
      <c r="G14" s="116"/>
    </row>
    <row r="15" spans="1:9">
      <c r="A15" s="116"/>
      <c r="B15" s="116"/>
      <c r="C15" s="116"/>
      <c r="D15" s="116"/>
      <c r="E15" s="116"/>
      <c r="F15" s="116"/>
      <c r="G15" s="116"/>
    </row>
    <row r="16" spans="1:9">
      <c r="A16" s="116"/>
      <c r="B16" s="116"/>
      <c r="C16" s="116"/>
      <c r="D16" s="116"/>
      <c r="E16" s="116"/>
      <c r="F16" s="116"/>
      <c r="G16" s="116"/>
    </row>
    <row r="17" spans="1:12">
      <c r="A17" s="116"/>
      <c r="B17" s="116"/>
      <c r="C17" s="116"/>
      <c r="D17" s="116"/>
      <c r="E17" s="116"/>
      <c r="F17" s="116"/>
      <c r="G17" s="116"/>
    </row>
    <row r="18" spans="1:12">
      <c r="A18" s="116" t="s">
        <v>98</v>
      </c>
      <c r="B18" s="116"/>
      <c r="C18" s="116"/>
      <c r="D18" s="116"/>
      <c r="E18" s="116"/>
      <c r="F18" s="49"/>
      <c r="G18" s="116"/>
    </row>
    <row r="19" spans="1:12" ht="26.25" customHeight="1">
      <c r="A19" s="343" t="s">
        <v>139</v>
      </c>
      <c r="B19" s="343"/>
      <c r="C19" s="343"/>
      <c r="D19" s="343"/>
      <c r="E19" s="343"/>
      <c r="F19" s="343"/>
      <c r="G19" s="343"/>
    </row>
    <row r="20" spans="1:12">
      <c r="A20" s="117" t="s">
        <v>99</v>
      </c>
      <c r="B20" s="116"/>
      <c r="C20" s="116"/>
      <c r="D20" s="116"/>
      <c r="E20" s="116"/>
      <c r="F20" s="116"/>
      <c r="G20" s="116"/>
    </row>
    <row r="24" spans="1:12">
      <c r="A24" s="183"/>
      <c r="B24" s="183"/>
      <c r="C24" s="183"/>
      <c r="D24" s="183"/>
      <c r="E24" s="183"/>
      <c r="F24" s="183"/>
      <c r="G24" s="183"/>
      <c r="H24" s="183"/>
      <c r="I24" s="183"/>
      <c r="J24" s="183"/>
      <c r="K24" s="183"/>
      <c r="L24" s="183"/>
    </row>
    <row r="25" spans="1:12">
      <c r="A25" s="183"/>
      <c r="B25" s="183"/>
      <c r="C25" s="183"/>
      <c r="D25" s="183"/>
      <c r="E25" s="183"/>
      <c r="F25" s="183"/>
      <c r="G25" s="183"/>
      <c r="H25" s="183"/>
      <c r="I25" s="183"/>
      <c r="J25" s="183"/>
      <c r="K25" s="183"/>
      <c r="L25" s="183"/>
    </row>
    <row r="26" spans="1:12" ht="15">
      <c r="A26" s="448"/>
      <c r="B26" s="449"/>
      <c r="C26" s="182">
        <v>2015</v>
      </c>
      <c r="D26" s="182">
        <v>2016</v>
      </c>
      <c r="E26" s="182">
        <v>2017</v>
      </c>
      <c r="F26" s="182">
        <v>2018</v>
      </c>
      <c r="G26" s="182">
        <v>2019</v>
      </c>
      <c r="H26" s="182">
        <v>2020</v>
      </c>
      <c r="I26" s="272">
        <v>2021</v>
      </c>
      <c r="J26" s="181">
        <v>2022</v>
      </c>
    </row>
    <row r="27" spans="1:12">
      <c r="A27" s="175" t="s">
        <v>7</v>
      </c>
      <c r="B27" s="174" t="s">
        <v>18</v>
      </c>
      <c r="C27" s="174">
        <v>55423</v>
      </c>
      <c r="D27" s="174">
        <v>59681</v>
      </c>
      <c r="E27" s="174">
        <v>65038</v>
      </c>
      <c r="F27" s="174">
        <v>65781</v>
      </c>
      <c r="G27" s="174">
        <v>63429</v>
      </c>
      <c r="H27" s="174">
        <v>66639</v>
      </c>
      <c r="I27" s="174">
        <v>66919</v>
      </c>
      <c r="J27" s="174">
        <v>71927</v>
      </c>
    </row>
    <row r="28" spans="1:12">
      <c r="A28" s="175"/>
      <c r="B28" s="174" t="s">
        <v>32</v>
      </c>
      <c r="C28" s="174">
        <v>823907</v>
      </c>
      <c r="D28" s="174">
        <v>828984</v>
      </c>
      <c r="E28" s="174">
        <v>832303</v>
      </c>
      <c r="F28" s="174">
        <v>833484</v>
      </c>
      <c r="G28" s="174">
        <v>832142</v>
      </c>
      <c r="H28" s="174">
        <v>831751</v>
      </c>
      <c r="I28" s="174">
        <v>825401</v>
      </c>
      <c r="J28" s="174">
        <v>816279</v>
      </c>
    </row>
    <row r="29" spans="1:12">
      <c r="A29" s="175"/>
      <c r="B29" s="180" t="s">
        <v>1</v>
      </c>
      <c r="C29" s="178">
        <v>879330</v>
      </c>
      <c r="D29" s="178">
        <v>888665</v>
      </c>
      <c r="E29" s="178">
        <v>897341</v>
      </c>
      <c r="F29" s="178">
        <v>899265</v>
      </c>
      <c r="G29" s="178">
        <v>895571</v>
      </c>
      <c r="H29" s="178">
        <v>898390</v>
      </c>
      <c r="I29" s="178">
        <v>892320</v>
      </c>
      <c r="J29" s="178">
        <v>888206</v>
      </c>
    </row>
    <row r="30" spans="1:12">
      <c r="A30" s="175" t="s">
        <v>57</v>
      </c>
      <c r="B30" s="174" t="s">
        <v>18</v>
      </c>
      <c r="C30" s="179">
        <v>96796</v>
      </c>
      <c r="D30" s="179">
        <v>109459</v>
      </c>
      <c r="E30" s="179">
        <v>124235</v>
      </c>
      <c r="F30" s="179">
        <v>143503</v>
      </c>
      <c r="G30" s="179">
        <v>172199</v>
      </c>
      <c r="H30" s="179">
        <v>191752</v>
      </c>
      <c r="I30" s="179">
        <f>3000+194022</f>
        <v>197022</v>
      </c>
      <c r="J30" s="179">
        <f>8000+190753</f>
        <v>198753</v>
      </c>
    </row>
    <row r="31" spans="1:12">
      <c r="A31" s="175"/>
      <c r="B31" s="174" t="s">
        <v>32</v>
      </c>
      <c r="C31" s="179">
        <v>106822</v>
      </c>
      <c r="D31" s="179">
        <v>107035</v>
      </c>
      <c r="E31" s="179">
        <v>107051</v>
      </c>
      <c r="F31" s="179">
        <v>106469</v>
      </c>
      <c r="G31" s="179">
        <v>105322</v>
      </c>
      <c r="H31" s="179">
        <v>104676</v>
      </c>
      <c r="I31" s="179">
        <v>103403</v>
      </c>
      <c r="J31" s="179">
        <v>102781</v>
      </c>
    </row>
    <row r="32" spans="1:12">
      <c r="A32" s="175"/>
      <c r="B32" s="178" t="s">
        <v>1</v>
      </c>
      <c r="C32" s="177">
        <v>203618</v>
      </c>
      <c r="D32" s="177">
        <v>216494</v>
      </c>
      <c r="E32" s="177">
        <v>231286</v>
      </c>
      <c r="F32" s="177">
        <v>249972</v>
      </c>
      <c r="G32" s="177">
        <v>277521</v>
      </c>
      <c r="H32" s="177">
        <v>296428</v>
      </c>
      <c r="I32" s="177">
        <f>3000+297425</f>
        <v>300425</v>
      </c>
      <c r="J32" s="177">
        <f>8000+293534</f>
        <v>301534</v>
      </c>
    </row>
    <row r="33" spans="1:10">
      <c r="A33" s="175" t="s">
        <v>1</v>
      </c>
      <c r="B33" s="174" t="s">
        <v>18</v>
      </c>
      <c r="C33" s="176">
        <v>152219</v>
      </c>
      <c r="D33" s="176">
        <v>169140</v>
      </c>
      <c r="E33" s="176">
        <v>189273</v>
      </c>
      <c r="F33" s="176">
        <v>209284</v>
      </c>
      <c r="G33" s="176">
        <v>235628</v>
      </c>
      <c r="H33" s="176">
        <v>258391</v>
      </c>
      <c r="I33" s="176">
        <f>3000+260941</f>
        <v>263941</v>
      </c>
      <c r="J33" s="176">
        <f>8000+262680</f>
        <v>270680</v>
      </c>
    </row>
    <row r="34" spans="1:10">
      <c r="A34" s="175"/>
      <c r="B34" s="174" t="s">
        <v>32</v>
      </c>
      <c r="C34" s="173">
        <v>930729</v>
      </c>
      <c r="D34" s="173">
        <v>936019</v>
      </c>
      <c r="E34" s="173">
        <v>939354</v>
      </c>
      <c r="F34" s="173">
        <v>939953</v>
      </c>
      <c r="G34" s="173">
        <v>937464</v>
      </c>
      <c r="H34" s="173">
        <v>936427</v>
      </c>
      <c r="I34" s="273">
        <v>928804</v>
      </c>
      <c r="J34" s="173">
        <v>919060</v>
      </c>
    </row>
    <row r="35" spans="1:10">
      <c r="A35" s="172"/>
      <c r="B35" s="171" t="s">
        <v>1</v>
      </c>
      <c r="C35" s="170">
        <v>1082948</v>
      </c>
      <c r="D35" s="170">
        <v>1105159</v>
      </c>
      <c r="E35" s="170">
        <v>1128627</v>
      </c>
      <c r="F35" s="170">
        <v>1149237</v>
      </c>
      <c r="G35" s="170">
        <v>1173092</v>
      </c>
      <c r="H35" s="170">
        <v>1194818</v>
      </c>
      <c r="I35" s="329">
        <f>3000+1189745</f>
        <v>1192745</v>
      </c>
      <c r="J35" s="170">
        <f>8000+1181740</f>
        <v>1189740</v>
      </c>
    </row>
    <row r="36" spans="1:10">
      <c r="A36" s="169"/>
      <c r="B36" s="168"/>
      <c r="C36" s="167"/>
      <c r="D36" s="167"/>
      <c r="E36" s="167"/>
      <c r="F36" s="167"/>
      <c r="G36" s="167"/>
      <c r="H36" s="167"/>
      <c r="I36" s="167"/>
      <c r="J36" s="167"/>
    </row>
    <row r="37" spans="1:10">
      <c r="A37" s="169"/>
      <c r="B37" s="168"/>
      <c r="C37" s="167"/>
      <c r="D37" s="167"/>
      <c r="E37" s="167"/>
      <c r="F37" s="167"/>
      <c r="G37" s="167"/>
      <c r="H37" s="167"/>
      <c r="I37" s="167"/>
      <c r="J37" s="167"/>
    </row>
    <row r="38" spans="1:10" ht="15">
      <c r="A38" s="448"/>
      <c r="B38" s="452"/>
      <c r="C38" s="166">
        <v>2015</v>
      </c>
      <c r="D38" s="166">
        <v>2016</v>
      </c>
      <c r="E38" s="166">
        <v>2017</v>
      </c>
      <c r="F38" s="166">
        <v>2018</v>
      </c>
      <c r="G38" s="166">
        <v>2019</v>
      </c>
      <c r="H38" s="166">
        <v>2020</v>
      </c>
      <c r="I38" s="166">
        <v>2021</v>
      </c>
      <c r="J38" s="166">
        <v>2022</v>
      </c>
    </row>
    <row r="39" spans="1:10">
      <c r="A39" s="450" t="s">
        <v>7</v>
      </c>
      <c r="B39" s="451"/>
      <c r="C39" s="319">
        <f>C27/C29*100</f>
        <v>6.3028669555229548</v>
      </c>
      <c r="D39" s="319">
        <f t="shared" ref="D39:J39" si="0">D27/D29*100</f>
        <v>6.7158040431433665</v>
      </c>
      <c r="E39" s="319">
        <f t="shared" si="0"/>
        <v>7.2478578377673593</v>
      </c>
      <c r="F39" s="319">
        <f t="shared" si="0"/>
        <v>7.314973895347868</v>
      </c>
      <c r="G39" s="319">
        <f t="shared" si="0"/>
        <v>7.0825205371768396</v>
      </c>
      <c r="H39" s="319">
        <f t="shared" si="0"/>
        <v>7.4176026002070365</v>
      </c>
      <c r="I39" s="319">
        <f t="shared" si="0"/>
        <v>7.4994396629012012</v>
      </c>
      <c r="J39" s="319">
        <f t="shared" si="0"/>
        <v>8.0980087952569555</v>
      </c>
    </row>
    <row r="40" spans="1:10">
      <c r="A40" s="450" t="s">
        <v>6</v>
      </c>
      <c r="B40" s="451"/>
      <c r="C40" s="319">
        <f>C30/C32*100</f>
        <v>47.538036912257262</v>
      </c>
      <c r="D40" s="319">
        <f t="shared" ref="D40:J40" si="1">D30/D32*100</f>
        <v>50.559830757434391</v>
      </c>
      <c r="E40" s="319">
        <f t="shared" si="1"/>
        <v>53.714881142827494</v>
      </c>
      <c r="F40" s="319">
        <f t="shared" si="1"/>
        <v>57.407629654521308</v>
      </c>
      <c r="G40" s="319">
        <f t="shared" si="1"/>
        <v>62.048998093837952</v>
      </c>
      <c r="H40" s="319">
        <f t="shared" si="1"/>
        <v>64.687546385631592</v>
      </c>
      <c r="I40" s="319">
        <f t="shared" si="1"/>
        <v>65.581093450944493</v>
      </c>
      <c r="J40" s="319">
        <f t="shared" si="1"/>
        <v>65.913959951448263</v>
      </c>
    </row>
    <row r="41" spans="1:10">
      <c r="A41" s="450" t="s">
        <v>75</v>
      </c>
      <c r="B41" s="451"/>
      <c r="C41" s="319">
        <f>C33/C35*100</f>
        <v>14.055984220849016</v>
      </c>
      <c r="D41" s="319">
        <f t="shared" ref="D41:J41" si="2">D33/D35*100</f>
        <v>15.304585132094115</v>
      </c>
      <c r="E41" s="319">
        <f t="shared" si="2"/>
        <v>16.770199543338943</v>
      </c>
      <c r="F41" s="319">
        <f t="shared" si="2"/>
        <v>18.210691093307997</v>
      </c>
      <c r="G41" s="319">
        <f t="shared" si="2"/>
        <v>20.086063156171893</v>
      </c>
      <c r="H41" s="319">
        <f t="shared" si="2"/>
        <v>21.625971486870803</v>
      </c>
      <c r="I41" s="319">
        <f t="shared" si="2"/>
        <v>22.128870798033109</v>
      </c>
      <c r="J41" s="319">
        <f t="shared" si="2"/>
        <v>22.751189335485066</v>
      </c>
    </row>
    <row r="42" spans="1:10">
      <c r="C42" s="110"/>
      <c r="D42" s="110"/>
      <c r="E42" s="110"/>
      <c r="F42" s="110"/>
      <c r="G42" s="110"/>
      <c r="H42" s="110"/>
      <c r="I42" s="110"/>
    </row>
  </sheetData>
  <mergeCells count="6">
    <mergeCell ref="A19:G19"/>
    <mergeCell ref="A26:B26"/>
    <mergeCell ref="A39:B39"/>
    <mergeCell ref="A40:B40"/>
    <mergeCell ref="A41:B41"/>
    <mergeCell ref="A38:B3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34"/>
  <sheetViews>
    <sheetView zoomScaleNormal="100" workbookViewId="0"/>
  </sheetViews>
  <sheetFormatPr baseColWidth="10" defaultRowHeight="12" customHeight="1"/>
  <cols>
    <col min="1" max="1" width="18.42578125" style="188" customWidth="1"/>
    <col min="2" max="2" width="47.28515625" style="188" customWidth="1"/>
    <col min="3" max="3" width="9.28515625" style="188" bestFit="1" customWidth="1"/>
    <col min="4" max="4" width="8.7109375" style="188" customWidth="1"/>
    <col min="5" max="5" width="8.7109375" style="188" bestFit="1" customWidth="1"/>
    <col min="6" max="6" width="10" style="188" bestFit="1" customWidth="1"/>
    <col min="7" max="8" width="10.140625" style="188" bestFit="1" customWidth="1"/>
    <col min="9" max="9" width="9.140625" style="188" bestFit="1" customWidth="1"/>
    <col min="10" max="16384" width="11.42578125" style="188"/>
  </cols>
  <sheetData>
    <row r="1" spans="1:11" ht="12" customHeight="1">
      <c r="A1" s="211" t="s">
        <v>133</v>
      </c>
    </row>
    <row r="3" spans="1:11" ht="42.95" customHeight="1">
      <c r="A3" s="336"/>
      <c r="B3" s="337"/>
      <c r="C3" s="241" t="s">
        <v>76</v>
      </c>
      <c r="D3" s="242" t="s">
        <v>92</v>
      </c>
      <c r="E3" s="242" t="s">
        <v>26</v>
      </c>
      <c r="F3" s="242" t="s">
        <v>88</v>
      </c>
      <c r="G3" s="242" t="s">
        <v>89</v>
      </c>
      <c r="H3" s="242" t="s">
        <v>90</v>
      </c>
      <c r="I3" s="243" t="s">
        <v>91</v>
      </c>
    </row>
    <row r="4" spans="1:11" ht="15.75" customHeight="1">
      <c r="A4" s="338" t="s">
        <v>81</v>
      </c>
      <c r="B4" s="244" t="s">
        <v>60</v>
      </c>
      <c r="C4" s="221">
        <v>2984</v>
      </c>
      <c r="D4" s="189">
        <v>95</v>
      </c>
      <c r="E4" s="190" t="s">
        <v>102</v>
      </c>
      <c r="F4" s="189">
        <v>11.2</v>
      </c>
      <c r="G4" s="189">
        <v>71.8</v>
      </c>
      <c r="H4" s="189">
        <v>16.600000000000001</v>
      </c>
      <c r="I4" s="191">
        <v>0.4</v>
      </c>
    </row>
    <row r="5" spans="1:11" ht="14.1" customHeight="1">
      <c r="A5" s="339"/>
      <c r="B5" s="245" t="s">
        <v>58</v>
      </c>
      <c r="C5" s="222">
        <v>545</v>
      </c>
      <c r="D5" s="192">
        <v>97.4</v>
      </c>
      <c r="E5" s="193" t="s">
        <v>104</v>
      </c>
      <c r="F5" s="192">
        <v>9</v>
      </c>
      <c r="G5" s="192">
        <v>71.7</v>
      </c>
      <c r="H5" s="192">
        <v>19.100000000000001</v>
      </c>
      <c r="I5" s="194">
        <v>0.2</v>
      </c>
    </row>
    <row r="6" spans="1:11" ht="14.1" customHeight="1">
      <c r="A6" s="340"/>
      <c r="B6" s="246" t="s">
        <v>82</v>
      </c>
      <c r="C6" s="223">
        <v>3529</v>
      </c>
      <c r="D6" s="195">
        <v>95.4</v>
      </c>
      <c r="E6" s="196" t="s">
        <v>102</v>
      </c>
      <c r="F6" s="195">
        <v>10.9</v>
      </c>
      <c r="G6" s="195">
        <v>71.8</v>
      </c>
      <c r="H6" s="195">
        <v>17</v>
      </c>
      <c r="I6" s="197">
        <v>0.4</v>
      </c>
    </row>
    <row r="7" spans="1:11" ht="14.1" customHeight="1">
      <c r="A7" s="333" t="s">
        <v>79</v>
      </c>
      <c r="B7" s="244" t="s">
        <v>60</v>
      </c>
      <c r="C7" s="221">
        <v>22151</v>
      </c>
      <c r="D7" s="189">
        <v>74.400000000000006</v>
      </c>
      <c r="E7" s="190" t="s">
        <v>106</v>
      </c>
      <c r="F7" s="189">
        <v>7.4</v>
      </c>
      <c r="G7" s="189">
        <v>29</v>
      </c>
      <c r="H7" s="189">
        <v>39.1</v>
      </c>
      <c r="I7" s="191">
        <v>24.5</v>
      </c>
    </row>
    <row r="8" spans="1:11" ht="14.1" customHeight="1">
      <c r="A8" s="334"/>
      <c r="B8" s="245" t="s">
        <v>58</v>
      </c>
      <c r="C8" s="222">
        <v>3952</v>
      </c>
      <c r="D8" s="192">
        <v>79.900000000000006</v>
      </c>
      <c r="E8" s="193" t="s">
        <v>105</v>
      </c>
      <c r="F8" s="192">
        <v>3.7</v>
      </c>
      <c r="G8" s="192">
        <v>20.5</v>
      </c>
      <c r="H8" s="192">
        <v>36.200000000000003</v>
      </c>
      <c r="I8" s="194">
        <v>39.6</v>
      </c>
    </row>
    <row r="9" spans="1:11" ht="14.1" customHeight="1">
      <c r="A9" s="335"/>
      <c r="B9" s="246" t="s">
        <v>83</v>
      </c>
      <c r="C9" s="223">
        <v>26103</v>
      </c>
      <c r="D9" s="195">
        <v>75.3</v>
      </c>
      <c r="E9" s="196" t="s">
        <v>103</v>
      </c>
      <c r="F9" s="195">
        <v>6.8</v>
      </c>
      <c r="G9" s="195">
        <v>27.7</v>
      </c>
      <c r="H9" s="195">
        <v>38.6</v>
      </c>
      <c r="I9" s="197">
        <v>26.8</v>
      </c>
      <c r="J9" s="220"/>
    </row>
    <row r="10" spans="1:11" ht="14.1" customHeight="1">
      <c r="A10" s="247" t="s">
        <v>80</v>
      </c>
      <c r="B10" s="248" t="s">
        <v>84</v>
      </c>
      <c r="C10" s="224">
        <v>12048</v>
      </c>
      <c r="D10" s="198">
        <v>55.1</v>
      </c>
      <c r="E10" s="199" t="s">
        <v>107</v>
      </c>
      <c r="F10" s="198">
        <v>3.9</v>
      </c>
      <c r="G10" s="198">
        <v>17.600000000000001</v>
      </c>
      <c r="H10" s="198">
        <v>36.9</v>
      </c>
      <c r="I10" s="200">
        <v>41.6</v>
      </c>
    </row>
    <row r="11" spans="1:11" ht="30" customHeight="1">
      <c r="A11" s="341" t="s">
        <v>95</v>
      </c>
      <c r="B11" s="342"/>
      <c r="C11" s="224">
        <v>41680</v>
      </c>
      <c r="D11" s="198">
        <v>71.099999999999994</v>
      </c>
      <c r="E11" s="219" t="s">
        <v>108</v>
      </c>
      <c r="F11" s="198">
        <v>6.3</v>
      </c>
      <c r="G11" s="198">
        <v>28.5</v>
      </c>
      <c r="H11" s="198">
        <v>36.299999999999997</v>
      </c>
      <c r="I11" s="200">
        <v>28.9</v>
      </c>
      <c r="K11" s="218"/>
    </row>
    <row r="12" spans="1:11" s="1" customFormat="1" ht="12.75">
      <c r="A12" s="1" t="s">
        <v>98</v>
      </c>
    </row>
    <row r="13" spans="1:11" ht="14.1" customHeight="1">
      <c r="A13" s="4" t="s">
        <v>136</v>
      </c>
      <c r="B13" s="202"/>
      <c r="C13" s="203"/>
      <c r="D13" s="204"/>
      <c r="E13" s="205"/>
      <c r="F13" s="204"/>
      <c r="G13" s="204"/>
      <c r="H13" s="204"/>
      <c r="I13" s="206"/>
    </row>
    <row r="14" spans="1:11" ht="14.1" customHeight="1">
      <c r="A14" s="3" t="s">
        <v>99</v>
      </c>
      <c r="B14" s="202"/>
      <c r="C14" s="203"/>
      <c r="D14" s="204"/>
      <c r="E14" s="205"/>
      <c r="F14" s="204"/>
      <c r="G14" s="204"/>
      <c r="H14" s="204"/>
      <c r="I14" s="206"/>
    </row>
    <row r="15" spans="1:11" ht="14.1" customHeight="1">
      <c r="A15" s="201"/>
      <c r="B15" s="202"/>
      <c r="C15" s="203"/>
      <c r="D15" s="204"/>
      <c r="E15" s="205"/>
      <c r="F15" s="204"/>
      <c r="G15" s="204"/>
      <c r="H15" s="204"/>
      <c r="I15" s="206"/>
    </row>
    <row r="16" spans="1:11" ht="14.1" customHeight="1">
      <c r="A16" s="211" t="s">
        <v>121</v>
      </c>
      <c r="B16" s="207"/>
      <c r="C16" s="208"/>
      <c r="D16" s="209"/>
      <c r="E16" s="210"/>
      <c r="F16" s="209"/>
      <c r="G16" s="209"/>
      <c r="H16" s="209"/>
      <c r="I16" s="209"/>
    </row>
    <row r="17" spans="1:9" ht="42.75" customHeight="1">
      <c r="A17" s="249"/>
      <c r="B17" s="250"/>
      <c r="C17" s="241" t="s">
        <v>76</v>
      </c>
      <c r="D17" s="242" t="s">
        <v>92</v>
      </c>
      <c r="E17" s="242" t="s">
        <v>26</v>
      </c>
      <c r="F17" s="242" t="s">
        <v>88</v>
      </c>
      <c r="G17" s="242" t="s">
        <v>89</v>
      </c>
      <c r="H17" s="242" t="s">
        <v>90</v>
      </c>
      <c r="I17" s="243" t="s">
        <v>91</v>
      </c>
    </row>
    <row r="18" spans="1:9" ht="12.75">
      <c r="A18" s="338" t="s">
        <v>81</v>
      </c>
      <c r="B18" s="244" t="s">
        <v>61</v>
      </c>
      <c r="C18" s="326">
        <v>65</v>
      </c>
      <c r="D18" s="189">
        <v>95.4</v>
      </c>
      <c r="E18" s="190" t="s">
        <v>102</v>
      </c>
      <c r="F18" s="189">
        <v>4.5999999999999996</v>
      </c>
      <c r="G18" s="189">
        <v>86.2</v>
      </c>
      <c r="H18" s="189">
        <v>9.1999999999999993</v>
      </c>
      <c r="I18" s="191">
        <v>0</v>
      </c>
    </row>
    <row r="19" spans="1:9" ht="12.75">
      <c r="A19" s="339"/>
      <c r="B19" s="251" t="s">
        <v>85</v>
      </c>
      <c r="C19" s="327">
        <v>161</v>
      </c>
      <c r="D19" s="192">
        <v>99.4</v>
      </c>
      <c r="E19" s="193" t="s">
        <v>110</v>
      </c>
      <c r="F19" s="192">
        <v>6.8</v>
      </c>
      <c r="G19" s="192">
        <v>72</v>
      </c>
      <c r="H19" s="192">
        <v>20.5</v>
      </c>
      <c r="I19" s="194">
        <v>0.6</v>
      </c>
    </row>
    <row r="20" spans="1:9" ht="29.25" customHeight="1">
      <c r="A20" s="339"/>
      <c r="B20" s="251" t="s">
        <v>41</v>
      </c>
      <c r="C20" s="327">
        <v>19</v>
      </c>
      <c r="D20" s="192">
        <v>89.5</v>
      </c>
      <c r="E20" s="193" t="s">
        <v>109</v>
      </c>
      <c r="F20" s="192">
        <v>15.8</v>
      </c>
      <c r="G20" s="192">
        <v>52.6</v>
      </c>
      <c r="H20" s="192">
        <v>31.6</v>
      </c>
      <c r="I20" s="194">
        <v>0</v>
      </c>
    </row>
    <row r="21" spans="1:9" ht="14.1" customHeight="1">
      <c r="A21" s="340"/>
      <c r="B21" s="246" t="s">
        <v>82</v>
      </c>
      <c r="C21" s="328">
        <v>245</v>
      </c>
      <c r="D21" s="195">
        <v>97.6</v>
      </c>
      <c r="E21" s="196" t="s">
        <v>111</v>
      </c>
      <c r="F21" s="195">
        <v>6.9</v>
      </c>
      <c r="G21" s="195">
        <v>74.3</v>
      </c>
      <c r="H21" s="195">
        <v>18.399999999999999</v>
      </c>
      <c r="I21" s="197">
        <v>0.4</v>
      </c>
    </row>
    <row r="22" spans="1:9" ht="12.75">
      <c r="A22" s="333" t="s">
        <v>3</v>
      </c>
      <c r="B22" s="244" t="s">
        <v>63</v>
      </c>
      <c r="C22" s="326">
        <v>5</v>
      </c>
      <c r="D22" s="189">
        <v>40</v>
      </c>
      <c r="E22" s="190" t="s">
        <v>113</v>
      </c>
      <c r="F22" s="189">
        <v>0</v>
      </c>
      <c r="G22" s="189">
        <v>0</v>
      </c>
      <c r="H22" s="189">
        <v>80</v>
      </c>
      <c r="I22" s="191">
        <v>20</v>
      </c>
    </row>
    <row r="23" spans="1:9" ht="12.75">
      <c r="A23" s="334"/>
      <c r="B23" s="245" t="s">
        <v>61</v>
      </c>
      <c r="C23" s="327">
        <v>454</v>
      </c>
      <c r="D23" s="192">
        <v>85.2</v>
      </c>
      <c r="E23" s="193" t="s">
        <v>114</v>
      </c>
      <c r="F23" s="192">
        <v>7.7</v>
      </c>
      <c r="G23" s="192">
        <v>27.1</v>
      </c>
      <c r="H23" s="192">
        <v>36.299999999999997</v>
      </c>
      <c r="I23" s="194">
        <v>28.9</v>
      </c>
    </row>
    <row r="24" spans="1:9" ht="14.1" customHeight="1">
      <c r="A24" s="334"/>
      <c r="B24" s="251" t="s">
        <v>85</v>
      </c>
      <c r="C24" s="327">
        <v>1803</v>
      </c>
      <c r="D24" s="192">
        <v>87.9</v>
      </c>
      <c r="E24" s="193" t="s">
        <v>96</v>
      </c>
      <c r="F24" s="192">
        <v>1.5</v>
      </c>
      <c r="G24" s="192">
        <v>15.8</v>
      </c>
      <c r="H24" s="192">
        <v>31.7</v>
      </c>
      <c r="I24" s="194">
        <v>51.1</v>
      </c>
    </row>
    <row r="25" spans="1:9" ht="14.1" customHeight="1">
      <c r="A25" s="334"/>
      <c r="B25" s="251" t="s">
        <v>41</v>
      </c>
      <c r="C25" s="327">
        <v>232</v>
      </c>
      <c r="D25" s="192">
        <v>59.9</v>
      </c>
      <c r="E25" s="193" t="s">
        <v>112</v>
      </c>
      <c r="F25" s="192">
        <v>1.3</v>
      </c>
      <c r="G25" s="192">
        <v>20.3</v>
      </c>
      <c r="H25" s="192">
        <v>40.1</v>
      </c>
      <c r="I25" s="194">
        <v>38.4</v>
      </c>
    </row>
    <row r="26" spans="1:9" ht="14.1" customHeight="1">
      <c r="A26" s="335"/>
      <c r="B26" s="246" t="s">
        <v>86</v>
      </c>
      <c r="C26" s="328">
        <v>2494</v>
      </c>
      <c r="D26" s="195">
        <v>84.7</v>
      </c>
      <c r="E26" s="196" t="s">
        <v>115</v>
      </c>
      <c r="F26" s="195">
        <v>2.6</v>
      </c>
      <c r="G26" s="195">
        <v>18.2</v>
      </c>
      <c r="H26" s="195">
        <v>33.4</v>
      </c>
      <c r="I26" s="197">
        <v>45.8</v>
      </c>
    </row>
    <row r="27" spans="1:9" ht="12.75">
      <c r="A27" s="333" t="s">
        <v>2</v>
      </c>
      <c r="B27" s="244" t="s">
        <v>63</v>
      </c>
      <c r="C27" s="326">
        <v>30</v>
      </c>
      <c r="D27" s="189">
        <v>63.3</v>
      </c>
      <c r="E27" s="190" t="s">
        <v>116</v>
      </c>
      <c r="F27" s="189">
        <v>0</v>
      </c>
      <c r="G27" s="189">
        <v>3.3</v>
      </c>
      <c r="H27" s="189">
        <v>30</v>
      </c>
      <c r="I27" s="191">
        <v>66.7</v>
      </c>
    </row>
    <row r="28" spans="1:9" ht="12" customHeight="1">
      <c r="A28" s="334"/>
      <c r="B28" s="245" t="s">
        <v>61</v>
      </c>
      <c r="C28" s="327">
        <v>244</v>
      </c>
      <c r="D28" s="192">
        <v>65.2</v>
      </c>
      <c r="E28" s="193" t="s">
        <v>117</v>
      </c>
      <c r="F28" s="192">
        <v>0.8</v>
      </c>
      <c r="G28" s="192">
        <v>17.600000000000001</v>
      </c>
      <c r="H28" s="192">
        <v>34</v>
      </c>
      <c r="I28" s="194">
        <v>47.5</v>
      </c>
    </row>
    <row r="29" spans="1:9" ht="14.1" customHeight="1">
      <c r="A29" s="334"/>
      <c r="B29" s="251" t="s">
        <v>85</v>
      </c>
      <c r="C29" s="327">
        <v>4176</v>
      </c>
      <c r="D29" s="192">
        <v>54.5</v>
      </c>
      <c r="E29" s="193" t="s">
        <v>116</v>
      </c>
      <c r="F29" s="192">
        <v>0.6</v>
      </c>
      <c r="G29" s="192">
        <v>5.4</v>
      </c>
      <c r="H29" s="192">
        <v>15.8</v>
      </c>
      <c r="I29" s="194">
        <v>78.2</v>
      </c>
    </row>
    <row r="30" spans="1:9" ht="14.1" customHeight="1">
      <c r="A30" s="334"/>
      <c r="B30" s="251" t="s">
        <v>41</v>
      </c>
      <c r="C30" s="327">
        <v>150</v>
      </c>
      <c r="D30" s="192">
        <v>38.700000000000003</v>
      </c>
      <c r="E30" s="193" t="s">
        <v>97</v>
      </c>
      <c r="F30" s="192">
        <v>1.3</v>
      </c>
      <c r="G30" s="192">
        <v>26</v>
      </c>
      <c r="H30" s="192">
        <v>40</v>
      </c>
      <c r="I30" s="194">
        <v>32.700000000000003</v>
      </c>
    </row>
    <row r="31" spans="1:9" ht="14.1" customHeight="1">
      <c r="A31" s="335"/>
      <c r="B31" s="246" t="s">
        <v>87</v>
      </c>
      <c r="C31" s="328">
        <v>4600</v>
      </c>
      <c r="D31" s="195">
        <v>54.7</v>
      </c>
      <c r="E31" s="196" t="s">
        <v>118</v>
      </c>
      <c r="F31" s="195">
        <v>0.6</v>
      </c>
      <c r="G31" s="195">
        <v>6.7</v>
      </c>
      <c r="H31" s="195">
        <v>17.7</v>
      </c>
      <c r="I31" s="197">
        <v>75</v>
      </c>
    </row>
    <row r="32" spans="1:9" ht="14.1" customHeight="1">
      <c r="A32" s="225" t="s">
        <v>98</v>
      </c>
      <c r="B32" s="202"/>
      <c r="C32" s="226"/>
      <c r="D32" s="227"/>
      <c r="E32" s="228"/>
      <c r="F32" s="227"/>
      <c r="G32" s="227"/>
      <c r="H32" s="227"/>
      <c r="I32" s="227"/>
    </row>
    <row r="33" spans="1:1" ht="12" customHeight="1">
      <c r="A33" s="4" t="s">
        <v>137</v>
      </c>
    </row>
    <row r="34" spans="1:1" ht="12" customHeight="1">
      <c r="A34" s="3" t="s">
        <v>99</v>
      </c>
    </row>
  </sheetData>
  <mergeCells count="7">
    <mergeCell ref="A27:A31"/>
    <mergeCell ref="A3:B3"/>
    <mergeCell ref="A4:A6"/>
    <mergeCell ref="A7:A9"/>
    <mergeCell ref="A18:A21"/>
    <mergeCell ref="A22:A26"/>
    <mergeCell ref="A11:B11"/>
  </mergeCells>
  <pageMargins left="0.05" right="0.05"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36"/>
  <sheetViews>
    <sheetView workbookViewId="0"/>
  </sheetViews>
  <sheetFormatPr baseColWidth="10" defaultRowHeight="12.75"/>
  <cols>
    <col min="1" max="1" width="14.140625" customWidth="1"/>
    <col min="5" max="6" width="13.28515625" bestFit="1" customWidth="1"/>
  </cols>
  <sheetData>
    <row r="1" spans="1:7">
      <c r="A1" s="52" t="s">
        <v>123</v>
      </c>
      <c r="B1" s="50"/>
      <c r="C1" s="50"/>
      <c r="D1" s="50"/>
      <c r="E1" s="50"/>
      <c r="F1" s="50"/>
      <c r="G1" s="50"/>
    </row>
    <row r="2" spans="1:7">
      <c r="A2" s="50"/>
      <c r="B2" s="50"/>
      <c r="C2" s="50"/>
      <c r="D2" s="50"/>
      <c r="E2" s="50"/>
      <c r="F2" s="50"/>
      <c r="G2" s="50"/>
    </row>
    <row r="3" spans="1:7">
      <c r="A3" s="50"/>
      <c r="B3" s="50"/>
      <c r="C3" s="50"/>
      <c r="D3" s="50"/>
      <c r="E3" s="50"/>
      <c r="F3" s="50"/>
      <c r="G3" s="50"/>
    </row>
    <row r="4" spans="1:7">
      <c r="A4" s="50"/>
      <c r="B4" s="50"/>
      <c r="C4" s="50"/>
      <c r="D4" s="50"/>
      <c r="E4" s="50"/>
      <c r="F4" s="50"/>
      <c r="G4" s="50"/>
    </row>
    <row r="5" spans="1:7" ht="12.75" customHeight="1">
      <c r="A5" s="50"/>
      <c r="B5" s="50"/>
      <c r="C5" s="50"/>
      <c r="D5" s="50"/>
      <c r="E5" s="50"/>
      <c r="F5" s="50"/>
      <c r="G5" s="50"/>
    </row>
    <row r="6" spans="1:7">
      <c r="A6" s="50"/>
      <c r="B6" s="50"/>
      <c r="C6" s="50"/>
      <c r="D6" s="50"/>
      <c r="E6" s="50"/>
      <c r="F6" s="50"/>
      <c r="G6" s="50"/>
    </row>
    <row r="7" spans="1:7">
      <c r="A7" s="50"/>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50"/>
      <c r="B12" s="50"/>
      <c r="C12" s="50"/>
      <c r="D12" s="50"/>
      <c r="E12" s="50"/>
      <c r="F12" s="50"/>
      <c r="G12" s="50"/>
    </row>
    <row r="13" spans="1:7">
      <c r="A13" s="50"/>
      <c r="B13" s="50"/>
      <c r="C13" s="50"/>
      <c r="D13" s="50"/>
      <c r="E13" s="50"/>
      <c r="F13" s="50"/>
      <c r="G13" s="50"/>
    </row>
    <row r="14" spans="1:7">
      <c r="A14" s="50"/>
      <c r="B14" s="50"/>
      <c r="C14" s="50"/>
      <c r="D14" s="50"/>
      <c r="E14" s="50"/>
      <c r="F14" s="50"/>
      <c r="G14" s="50"/>
    </row>
    <row r="15" spans="1:7">
      <c r="A15" s="50"/>
      <c r="B15" s="50"/>
      <c r="C15" s="50"/>
      <c r="D15" s="50"/>
      <c r="E15" s="50"/>
      <c r="F15" s="50"/>
      <c r="G15" s="50"/>
    </row>
    <row r="16" spans="1:7">
      <c r="A16" s="50"/>
      <c r="B16" s="50"/>
      <c r="C16" s="50"/>
      <c r="D16" s="50"/>
      <c r="E16" s="50"/>
      <c r="F16" s="50"/>
      <c r="G16" s="50"/>
    </row>
    <row r="17" spans="1:12">
      <c r="A17" s="50"/>
      <c r="B17" s="50"/>
      <c r="C17" s="50"/>
      <c r="D17" s="50"/>
      <c r="E17" s="50"/>
      <c r="F17" s="50"/>
      <c r="G17" s="50"/>
    </row>
    <row r="18" spans="1:12">
      <c r="A18" s="50"/>
      <c r="B18" s="50"/>
      <c r="C18" s="50"/>
      <c r="D18" s="50"/>
      <c r="E18" s="50"/>
      <c r="F18" s="50"/>
      <c r="G18" s="50"/>
    </row>
    <row r="19" spans="1:12" ht="15">
      <c r="A19" s="50"/>
      <c r="B19" s="50"/>
      <c r="C19" s="50"/>
      <c r="D19" s="50"/>
      <c r="E19" s="50"/>
      <c r="F19" s="50"/>
      <c r="G19" s="50"/>
      <c r="L19" s="51"/>
    </row>
    <row r="20" spans="1:12">
      <c r="A20" s="2" t="s">
        <v>98</v>
      </c>
      <c r="B20" s="50"/>
      <c r="C20" s="50"/>
      <c r="D20" s="50"/>
      <c r="E20" s="50"/>
      <c r="F20" s="50"/>
      <c r="G20" s="49"/>
    </row>
    <row r="21" spans="1:12" ht="64.5" customHeight="1">
      <c r="A21" s="344" t="s">
        <v>155</v>
      </c>
      <c r="B21" s="344"/>
      <c r="C21" s="344"/>
      <c r="D21" s="344"/>
      <c r="E21" s="344"/>
      <c r="F21" s="344"/>
      <c r="G21" s="344"/>
      <c r="H21" s="344"/>
      <c r="I21" s="344"/>
      <c r="J21" s="344"/>
      <c r="K21" s="344"/>
      <c r="L21" s="344"/>
    </row>
    <row r="22" spans="1:12" ht="15" customHeight="1">
      <c r="A22" s="343" t="s">
        <v>157</v>
      </c>
      <c r="B22" s="343"/>
      <c r="C22" s="343"/>
      <c r="D22" s="343"/>
      <c r="E22" s="343"/>
      <c r="F22" s="343"/>
      <c r="G22" s="343"/>
    </row>
    <row r="23" spans="1:12" ht="28.5" customHeight="1">
      <c r="A23" s="343" t="s">
        <v>139</v>
      </c>
      <c r="B23" s="343"/>
      <c r="C23" s="343"/>
      <c r="D23" s="343"/>
      <c r="E23" s="343"/>
      <c r="F23" s="343"/>
      <c r="G23" s="343"/>
    </row>
    <row r="24" spans="1:12">
      <c r="A24" s="13" t="s">
        <v>99</v>
      </c>
      <c r="B24" s="48"/>
      <c r="C24" s="48"/>
      <c r="D24" s="48"/>
      <c r="E24" s="48"/>
      <c r="F24" s="48"/>
      <c r="G24" s="48"/>
      <c r="H24" s="47"/>
    </row>
    <row r="25" spans="1:12">
      <c r="A25" s="46"/>
    </row>
    <row r="26" spans="1:12">
      <c r="A26" s="13"/>
    </row>
    <row r="28" spans="1:12">
      <c r="A28" s="44"/>
      <c r="B28" s="44"/>
      <c r="C28" s="259" t="s">
        <v>18</v>
      </c>
      <c r="D28" s="259" t="s">
        <v>32</v>
      </c>
      <c r="E28" s="44" t="s">
        <v>29</v>
      </c>
      <c r="F28" s="259" t="s">
        <v>31</v>
      </c>
      <c r="G28" s="259" t="s">
        <v>30</v>
      </c>
    </row>
    <row r="29" spans="1:12">
      <c r="A29" s="43" t="s">
        <v>1</v>
      </c>
      <c r="B29" s="259" t="s">
        <v>5</v>
      </c>
      <c r="C29" s="39">
        <f>C31+C33</f>
        <v>207530</v>
      </c>
      <c r="D29" s="39">
        <f>D31+D33</f>
        <v>668599</v>
      </c>
      <c r="E29" s="39">
        <f t="shared" ref="E29:E33" si="0">C29+D29</f>
        <v>876129</v>
      </c>
      <c r="F29" s="318">
        <f t="shared" ref="F29:F34" si="1">C29/E29</f>
        <v>0.23687151093046802</v>
      </c>
      <c r="G29" s="318">
        <f t="shared" ref="G29:G34" si="2">D29/E29</f>
        <v>0.76312848906953201</v>
      </c>
      <c r="H29" s="38"/>
    </row>
    <row r="30" spans="1:12">
      <c r="A30" s="45"/>
      <c r="B30" s="260" t="s">
        <v>4</v>
      </c>
      <c r="C30" s="39">
        <f>C32+C34</f>
        <v>63150</v>
      </c>
      <c r="D30" s="39">
        <f>D32+D34</f>
        <v>250461</v>
      </c>
      <c r="E30" s="39">
        <f t="shared" si="0"/>
        <v>313611</v>
      </c>
      <c r="F30" s="318">
        <f t="shared" si="1"/>
        <v>0.20136411031500809</v>
      </c>
      <c r="G30" s="318">
        <f t="shared" si="2"/>
        <v>0.79863588968499188</v>
      </c>
      <c r="H30" s="38"/>
    </row>
    <row r="31" spans="1:12">
      <c r="A31" s="43" t="s">
        <v>22</v>
      </c>
      <c r="B31" s="259" t="s">
        <v>5</v>
      </c>
      <c r="C31" s="41">
        <v>43760</v>
      </c>
      <c r="D31" s="41">
        <v>590437</v>
      </c>
      <c r="E31" s="39">
        <f t="shared" si="0"/>
        <v>634197</v>
      </c>
      <c r="F31" s="318">
        <f t="shared" si="1"/>
        <v>6.900064175642584E-2</v>
      </c>
      <c r="G31" s="318">
        <f t="shared" si="2"/>
        <v>0.93099935824357416</v>
      </c>
      <c r="H31" s="37"/>
    </row>
    <row r="32" spans="1:12">
      <c r="A32" s="45"/>
      <c r="B32" s="260" t="s">
        <v>4</v>
      </c>
      <c r="C32" s="41">
        <v>28167</v>
      </c>
      <c r="D32" s="41">
        <v>225842</v>
      </c>
      <c r="E32" s="39">
        <f t="shared" si="0"/>
        <v>254009</v>
      </c>
      <c r="F32" s="318">
        <f t="shared" si="1"/>
        <v>0.11088977162226535</v>
      </c>
      <c r="G32" s="318">
        <f t="shared" si="2"/>
        <v>0.88911022837773468</v>
      </c>
      <c r="H32" s="38"/>
    </row>
    <row r="33" spans="1:9">
      <c r="A33" s="43" t="s">
        <v>154</v>
      </c>
      <c r="B33" s="259" t="s">
        <v>5</v>
      </c>
      <c r="C33" s="40">
        <f>157170+6600</f>
        <v>163770</v>
      </c>
      <c r="D33" s="41">
        <v>78162</v>
      </c>
      <c r="E33" s="39">
        <f t="shared" si="0"/>
        <v>241932</v>
      </c>
      <c r="F33" s="318">
        <f t="shared" si="1"/>
        <v>0.6769257477307673</v>
      </c>
      <c r="G33" s="318">
        <f t="shared" si="2"/>
        <v>0.3230742522692327</v>
      </c>
      <c r="H33" s="38"/>
    </row>
    <row r="34" spans="1:9">
      <c r="A34" s="42"/>
      <c r="B34" s="260" t="s">
        <v>4</v>
      </c>
      <c r="C34" s="41">
        <f>33583+1400</f>
        <v>34983</v>
      </c>
      <c r="D34" s="40">
        <v>24619</v>
      </c>
      <c r="E34" s="39">
        <f t="shared" ref="E34" si="3">C34+D34</f>
        <v>59602</v>
      </c>
      <c r="F34" s="318">
        <f t="shared" si="1"/>
        <v>0.5869433911613704</v>
      </c>
      <c r="G34" s="318">
        <f t="shared" si="2"/>
        <v>0.4130566088386296</v>
      </c>
      <c r="H34" s="38"/>
    </row>
    <row r="35" spans="1:9">
      <c r="E35" s="36"/>
      <c r="I35" s="37"/>
    </row>
    <row r="36" spans="1:9">
      <c r="F36" s="36"/>
    </row>
  </sheetData>
  <mergeCells count="3">
    <mergeCell ref="A22:G22"/>
    <mergeCell ref="A23:G23"/>
    <mergeCell ref="A21:L21"/>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T77"/>
  <sheetViews>
    <sheetView showGridLines="0" zoomScaleNormal="100" workbookViewId="0"/>
  </sheetViews>
  <sheetFormatPr baseColWidth="10" defaultColWidth="11.42578125" defaultRowHeight="12.75"/>
  <cols>
    <col min="1" max="1" width="11.28515625" style="7" customWidth="1"/>
    <col min="2" max="2" width="15.5703125" style="7" customWidth="1"/>
    <col min="3" max="3" width="10.5703125" style="7" customWidth="1"/>
    <col min="4" max="4" width="9.42578125" style="7" customWidth="1"/>
    <col min="5" max="5" width="7.7109375" style="9" customWidth="1"/>
    <col min="6" max="6" width="8.5703125" style="7" customWidth="1"/>
    <col min="7" max="7" width="9.7109375" style="7" customWidth="1"/>
    <col min="8" max="8" width="10.42578125" style="7" customWidth="1"/>
    <col min="9" max="9" width="6.85546875" style="7" customWidth="1"/>
    <col min="10" max="10" width="8.42578125" style="7" customWidth="1"/>
    <col min="11" max="11" width="10.28515625" style="7" customWidth="1"/>
    <col min="12" max="12" width="11" style="8" customWidth="1"/>
    <col min="13" max="13" width="11.42578125" style="7"/>
    <col min="14" max="14" width="14.85546875" style="7" customWidth="1"/>
    <col min="15" max="15" width="9.140625" style="7" customWidth="1"/>
    <col min="16" max="16" width="17.42578125" style="7" customWidth="1"/>
    <col min="17" max="17" width="11.42578125" style="7"/>
    <col min="18" max="18" width="10.5703125" style="7" customWidth="1"/>
    <col min="19" max="19" width="11.42578125" style="7"/>
    <col min="20" max="20" width="14.42578125" style="7" bestFit="1" customWidth="1"/>
    <col min="21" max="16384" width="11.42578125" style="7"/>
  </cols>
  <sheetData>
    <row r="1" spans="1:15">
      <c r="A1" s="35" t="s">
        <v>122</v>
      </c>
      <c r="B1" s="34"/>
    </row>
    <row r="2" spans="1:15" ht="18" customHeight="1">
      <c r="A2" s="35"/>
      <c r="B2" s="34"/>
    </row>
    <row r="3" spans="1:15" s="12" customFormat="1" ht="12" customHeight="1">
      <c r="A3" s="392"/>
      <c r="B3" s="393"/>
      <c r="C3" s="369"/>
      <c r="D3" s="369" t="s">
        <v>28</v>
      </c>
      <c r="E3" s="386" t="s">
        <v>27</v>
      </c>
      <c r="F3" s="396" t="s">
        <v>150</v>
      </c>
      <c r="G3" s="396" t="s">
        <v>151</v>
      </c>
      <c r="H3" s="396" t="s">
        <v>152</v>
      </c>
      <c r="I3" s="396" t="s">
        <v>26</v>
      </c>
      <c r="J3" s="396" t="s">
        <v>153</v>
      </c>
      <c r="K3" s="396" t="s">
        <v>25</v>
      </c>
      <c r="L3" s="390" t="s">
        <v>24</v>
      </c>
    </row>
    <row r="4" spans="1:15" s="12" customFormat="1" ht="51" customHeight="1">
      <c r="A4" s="394"/>
      <c r="B4" s="395"/>
      <c r="C4" s="369"/>
      <c r="D4" s="369"/>
      <c r="E4" s="386"/>
      <c r="F4" s="397"/>
      <c r="G4" s="397"/>
      <c r="H4" s="397"/>
      <c r="I4" s="397"/>
      <c r="J4" s="397"/>
      <c r="K4" s="397"/>
      <c r="L4" s="391"/>
    </row>
    <row r="5" spans="1:15" s="12" customFormat="1">
      <c r="A5" s="366" t="s">
        <v>7</v>
      </c>
      <c r="B5" s="372" t="s">
        <v>21</v>
      </c>
      <c r="C5" s="24" t="s">
        <v>12</v>
      </c>
      <c r="D5" s="254">
        <v>589673</v>
      </c>
      <c r="E5" s="307">
        <f>D5/$D$64*100</f>
        <v>48.950508495962666</v>
      </c>
      <c r="F5" s="307"/>
      <c r="G5" s="307">
        <v>18.2</v>
      </c>
      <c r="H5" s="307">
        <v>34.4</v>
      </c>
      <c r="I5" s="301">
        <v>44.5</v>
      </c>
      <c r="J5" s="307">
        <v>11.3</v>
      </c>
      <c r="K5" s="307">
        <v>96.1</v>
      </c>
      <c r="L5" s="307">
        <v>564432</v>
      </c>
      <c r="M5" s="10"/>
    </row>
    <row r="6" spans="1:15" s="12" customFormat="1">
      <c r="A6" s="367"/>
      <c r="B6" s="372"/>
      <c r="C6" s="23" t="s">
        <v>11</v>
      </c>
      <c r="D6" s="255">
        <v>225589</v>
      </c>
      <c r="E6" s="308">
        <f t="shared" ref="E6:E64" si="0">D6/$D$64*100</f>
        <v>18.726813439136134</v>
      </c>
      <c r="F6" s="308"/>
      <c r="G6" s="308">
        <v>15.7</v>
      </c>
      <c r="H6" s="308">
        <v>42.5</v>
      </c>
      <c r="I6" s="302">
        <v>46.3</v>
      </c>
      <c r="J6" s="308">
        <v>4.4000000000000004</v>
      </c>
      <c r="K6" s="308">
        <v>97.7</v>
      </c>
      <c r="L6" s="308">
        <v>219580</v>
      </c>
      <c r="M6" s="10"/>
    </row>
    <row r="7" spans="1:15" s="12" customFormat="1">
      <c r="A7" s="367"/>
      <c r="B7" s="372"/>
      <c r="C7" s="23" t="s">
        <v>1</v>
      </c>
      <c r="D7" s="255">
        <v>815262</v>
      </c>
      <c r="E7" s="308">
        <f t="shared" si="0"/>
        <v>67.677321935098803</v>
      </c>
      <c r="F7" s="308">
        <v>72.3</v>
      </c>
      <c r="G7" s="308">
        <v>17.5</v>
      </c>
      <c r="H7" s="308">
        <v>36.700000000000003</v>
      </c>
      <c r="I7" s="302">
        <v>45</v>
      </c>
      <c r="J7" s="308">
        <v>9.4</v>
      </c>
      <c r="K7" s="308">
        <v>96.6</v>
      </c>
      <c r="L7" s="308">
        <v>784012</v>
      </c>
      <c r="M7" s="10"/>
    </row>
    <row r="8" spans="1:15" s="12" customFormat="1">
      <c r="A8" s="367"/>
      <c r="B8" s="382" t="s">
        <v>20</v>
      </c>
      <c r="C8" s="24" t="s">
        <v>12</v>
      </c>
      <c r="D8" s="255">
        <v>764</v>
      </c>
      <c r="E8" s="308">
        <f t="shared" si="0"/>
        <v>6.3421910942022902E-2</v>
      </c>
      <c r="F8" s="308"/>
      <c r="G8" s="308">
        <v>6.5</v>
      </c>
      <c r="H8" s="308">
        <v>77.400000000000006</v>
      </c>
      <c r="I8" s="302">
        <v>52.4</v>
      </c>
      <c r="J8" s="308">
        <v>10.3</v>
      </c>
      <c r="K8" s="308">
        <v>95.2</v>
      </c>
      <c r="L8" s="308">
        <v>705</v>
      </c>
      <c r="M8" s="10"/>
    </row>
    <row r="9" spans="1:15" s="12" customFormat="1">
      <c r="A9" s="367"/>
      <c r="B9" s="380"/>
      <c r="C9" s="23" t="s">
        <v>11</v>
      </c>
      <c r="D9" s="255">
        <v>253</v>
      </c>
      <c r="E9" s="308">
        <f t="shared" si="0"/>
        <v>2.10022820266123E-2</v>
      </c>
      <c r="F9" s="308"/>
      <c r="G9" s="308">
        <v>6.7</v>
      </c>
      <c r="H9" s="308">
        <v>68.8</v>
      </c>
      <c r="I9" s="302">
        <v>51.4</v>
      </c>
      <c r="J9" s="308">
        <v>2</v>
      </c>
      <c r="K9" s="308">
        <v>97.6</v>
      </c>
      <c r="L9" s="308">
        <v>242</v>
      </c>
      <c r="M9" s="10"/>
    </row>
    <row r="10" spans="1:15" s="12" customFormat="1">
      <c r="A10" s="367"/>
      <c r="B10" s="383"/>
      <c r="C10" s="23" t="s">
        <v>1</v>
      </c>
      <c r="D10" s="255">
        <v>1017</v>
      </c>
      <c r="E10" s="308">
        <f t="shared" si="0"/>
        <v>8.4424192968635209E-2</v>
      </c>
      <c r="F10" s="308">
        <v>75.099999999999994</v>
      </c>
      <c r="G10" s="308">
        <v>6.6</v>
      </c>
      <c r="H10" s="308">
        <v>75.2</v>
      </c>
      <c r="I10" s="302">
        <v>52.1</v>
      </c>
      <c r="J10" s="308">
        <v>8.3000000000000007</v>
      </c>
      <c r="K10" s="308">
        <v>95.8</v>
      </c>
      <c r="L10" s="308">
        <v>947</v>
      </c>
      <c r="M10" s="10"/>
    </row>
    <row r="11" spans="1:15" s="12" customFormat="1">
      <c r="A11" s="367"/>
      <c r="B11" s="372" t="s">
        <v>18</v>
      </c>
      <c r="C11" s="24" t="s">
        <v>12</v>
      </c>
      <c r="D11" s="255">
        <v>43760</v>
      </c>
      <c r="E11" s="308">
        <f t="shared" si="0"/>
        <v>3.6326476738519928</v>
      </c>
      <c r="F11" s="308"/>
      <c r="G11" s="308">
        <v>36</v>
      </c>
      <c r="H11" s="308">
        <v>21.1</v>
      </c>
      <c r="I11" s="302">
        <v>39.799999999999997</v>
      </c>
      <c r="J11" s="308">
        <v>0.9</v>
      </c>
      <c r="K11" s="308">
        <v>88.7</v>
      </c>
      <c r="L11" s="308">
        <v>38814</v>
      </c>
      <c r="M11" s="10"/>
    </row>
    <row r="12" spans="1:15" s="12" customFormat="1">
      <c r="A12" s="367"/>
      <c r="B12" s="372"/>
      <c r="C12" s="23" t="s">
        <v>11</v>
      </c>
      <c r="D12" s="255">
        <v>28167</v>
      </c>
      <c r="E12" s="308">
        <f t="shared" si="0"/>
        <v>2.3382263946386903</v>
      </c>
      <c r="F12" s="308"/>
      <c r="G12" s="308">
        <v>34.700000000000003</v>
      </c>
      <c r="H12" s="308">
        <v>24.6</v>
      </c>
      <c r="I12" s="302">
        <v>40.700000000000003</v>
      </c>
      <c r="J12" s="308">
        <v>0.3</v>
      </c>
      <c r="K12" s="308">
        <v>91.4</v>
      </c>
      <c r="L12" s="308">
        <v>25754</v>
      </c>
      <c r="M12" s="10"/>
    </row>
    <row r="13" spans="1:15" s="12" customFormat="1">
      <c r="A13" s="367"/>
      <c r="B13" s="372"/>
      <c r="C13" s="23" t="s">
        <v>1</v>
      </c>
      <c r="D13" s="255">
        <v>71927</v>
      </c>
      <c r="E13" s="308">
        <f t="shared" si="0"/>
        <v>5.9708740684906827</v>
      </c>
      <c r="F13" s="308">
        <v>60.8</v>
      </c>
      <c r="G13" s="308">
        <v>35.5</v>
      </c>
      <c r="H13" s="308">
        <v>22.5</v>
      </c>
      <c r="I13" s="302">
        <v>40.200000000000003</v>
      </c>
      <c r="J13" s="308">
        <v>0.6</v>
      </c>
      <c r="K13" s="308">
        <v>89.8</v>
      </c>
      <c r="L13" s="308">
        <v>64568</v>
      </c>
      <c r="M13" s="10"/>
    </row>
    <row r="14" spans="1:15" s="12" customFormat="1">
      <c r="A14" s="367"/>
      <c r="B14" s="32" t="s">
        <v>7</v>
      </c>
      <c r="C14" s="21" t="s">
        <v>12</v>
      </c>
      <c r="D14" s="258">
        <v>634197</v>
      </c>
      <c r="E14" s="309">
        <f t="shared" si="0"/>
        <v>52.646578080756676</v>
      </c>
      <c r="F14" s="309"/>
      <c r="G14" s="309">
        <v>19.399999999999999</v>
      </c>
      <c r="H14" s="309">
        <v>33.6</v>
      </c>
      <c r="I14" s="303">
        <v>44.2</v>
      </c>
      <c r="J14" s="309">
        <v>10.6</v>
      </c>
      <c r="K14" s="309">
        <v>95.6</v>
      </c>
      <c r="L14" s="309">
        <v>603951</v>
      </c>
      <c r="M14" s="10"/>
    </row>
    <row r="15" spans="1:15" s="12" customFormat="1">
      <c r="A15" s="367"/>
      <c r="B15" s="31"/>
      <c r="C15" s="20" t="s">
        <v>11</v>
      </c>
      <c r="D15" s="258">
        <v>254009</v>
      </c>
      <c r="E15" s="309">
        <f t="shared" si="0"/>
        <v>21.086042115801437</v>
      </c>
      <c r="F15" s="309"/>
      <c r="G15" s="309">
        <v>17.8</v>
      </c>
      <c r="H15" s="309">
        <v>40.6</v>
      </c>
      <c r="I15" s="303">
        <v>45.7</v>
      </c>
      <c r="J15" s="309">
        <v>3.9</v>
      </c>
      <c r="K15" s="309">
        <v>97</v>
      </c>
      <c r="L15" s="309">
        <v>245576</v>
      </c>
      <c r="M15" s="10"/>
    </row>
    <row r="16" spans="1:15" s="12" customFormat="1">
      <c r="A16" s="368"/>
      <c r="B16" s="33"/>
      <c r="C16" s="20" t="s">
        <v>1</v>
      </c>
      <c r="D16" s="258">
        <v>888206</v>
      </c>
      <c r="E16" s="309">
        <f t="shared" si="0"/>
        <v>73.732620196558116</v>
      </c>
      <c r="F16" s="309">
        <v>71.400000000000006</v>
      </c>
      <c r="G16" s="309">
        <v>19</v>
      </c>
      <c r="H16" s="309">
        <v>35.6</v>
      </c>
      <c r="I16" s="303">
        <v>44.6</v>
      </c>
      <c r="J16" s="309">
        <v>8.6999999999999993</v>
      </c>
      <c r="K16" s="309">
        <v>96</v>
      </c>
      <c r="L16" s="309">
        <v>849526</v>
      </c>
      <c r="M16" s="10"/>
      <c r="N16" s="285"/>
      <c r="O16" s="29"/>
    </row>
    <row r="17" spans="1:20" s="12" customFormat="1">
      <c r="A17" s="366" t="s">
        <v>146</v>
      </c>
      <c r="B17" s="372" t="s">
        <v>21</v>
      </c>
      <c r="C17" s="24" t="s">
        <v>12</v>
      </c>
      <c r="D17" s="255">
        <v>42296</v>
      </c>
      <c r="E17" s="308">
        <f t="shared" si="0"/>
        <v>3.5111166822039284</v>
      </c>
      <c r="F17" s="308"/>
      <c r="G17" s="308">
        <v>9.1999999999999993</v>
      </c>
      <c r="H17" s="308">
        <v>52.2</v>
      </c>
      <c r="I17" s="302">
        <v>48.8</v>
      </c>
      <c r="J17" s="308">
        <v>11.1</v>
      </c>
      <c r="K17" s="308">
        <v>97.1</v>
      </c>
      <c r="L17" s="308">
        <v>40786</v>
      </c>
      <c r="M17" s="10"/>
    </row>
    <row r="18" spans="1:20" s="12" customFormat="1">
      <c r="A18" s="367"/>
      <c r="B18" s="372"/>
      <c r="C18" s="23" t="s">
        <v>11</v>
      </c>
      <c r="D18" s="255">
        <v>17059</v>
      </c>
      <c r="E18" s="308">
        <f t="shared" si="0"/>
        <v>1.416118296806242</v>
      </c>
      <c r="F18" s="308"/>
      <c r="G18" s="308">
        <v>4.8</v>
      </c>
      <c r="H18" s="308">
        <v>60.4</v>
      </c>
      <c r="I18" s="302">
        <v>50.8</v>
      </c>
      <c r="J18" s="308">
        <v>1.6</v>
      </c>
      <c r="K18" s="308">
        <v>99.3</v>
      </c>
      <c r="L18" s="308">
        <v>16892</v>
      </c>
      <c r="M18" s="10"/>
    </row>
    <row r="19" spans="1:20" s="12" customFormat="1">
      <c r="A19" s="367"/>
      <c r="B19" s="372"/>
      <c r="C19" s="23" t="s">
        <v>1</v>
      </c>
      <c r="D19" s="255">
        <v>59355</v>
      </c>
      <c r="E19" s="308">
        <f t="shared" si="0"/>
        <v>4.9272349790101702</v>
      </c>
      <c r="F19" s="308">
        <v>71.3</v>
      </c>
      <c r="G19" s="308">
        <v>7.9</v>
      </c>
      <c r="H19" s="308">
        <v>54.5</v>
      </c>
      <c r="I19" s="302">
        <v>49.4</v>
      </c>
      <c r="J19" s="308">
        <v>8.4</v>
      </c>
      <c r="K19" s="308">
        <v>97.7</v>
      </c>
      <c r="L19" s="308">
        <v>57678</v>
      </c>
      <c r="M19" s="10"/>
    </row>
    <row r="20" spans="1:20" s="12" customFormat="1">
      <c r="A20" s="367"/>
      <c r="B20" s="382" t="s">
        <v>20</v>
      </c>
      <c r="C20" s="24" t="s">
        <v>12</v>
      </c>
      <c r="D20" s="255">
        <v>13979</v>
      </c>
      <c r="E20" s="308">
        <f t="shared" si="0"/>
        <v>1.1604383416996573</v>
      </c>
      <c r="F20" s="308"/>
      <c r="G20" s="308">
        <v>8</v>
      </c>
      <c r="H20" s="308">
        <v>51.4</v>
      </c>
      <c r="I20" s="302">
        <v>48.6</v>
      </c>
      <c r="J20" s="308">
        <v>13.4</v>
      </c>
      <c r="K20" s="308">
        <v>97.1</v>
      </c>
      <c r="L20" s="308">
        <v>13435</v>
      </c>
      <c r="M20" s="10"/>
    </row>
    <row r="21" spans="1:20" s="12" customFormat="1">
      <c r="A21" s="367"/>
      <c r="B21" s="380"/>
      <c r="C21" s="23" t="s">
        <v>11</v>
      </c>
      <c r="D21" s="255">
        <v>3431</v>
      </c>
      <c r="E21" s="308">
        <f t="shared" si="0"/>
        <v>0.28481750843204268</v>
      </c>
      <c r="F21" s="308"/>
      <c r="G21" s="308">
        <v>8.6999999999999993</v>
      </c>
      <c r="H21" s="308">
        <v>50.6</v>
      </c>
      <c r="I21" s="302">
        <v>48.5</v>
      </c>
      <c r="J21" s="308">
        <v>3.7</v>
      </c>
      <c r="K21" s="308">
        <v>99</v>
      </c>
      <c r="L21" s="308">
        <v>3358</v>
      </c>
      <c r="M21" s="10"/>
    </row>
    <row r="22" spans="1:20" s="12" customFormat="1">
      <c r="A22" s="367"/>
      <c r="B22" s="383"/>
      <c r="C22" s="23" t="s">
        <v>1</v>
      </c>
      <c r="D22" s="255">
        <v>17410</v>
      </c>
      <c r="E22" s="308">
        <f t="shared" si="0"/>
        <v>1.4452558501317001</v>
      </c>
      <c r="F22" s="308">
        <v>80.3</v>
      </c>
      <c r="G22" s="308">
        <v>8.1</v>
      </c>
      <c r="H22" s="308">
        <v>51.2</v>
      </c>
      <c r="I22" s="302">
        <v>48.6</v>
      </c>
      <c r="J22" s="308">
        <v>11.5</v>
      </c>
      <c r="K22" s="308">
        <v>97.5</v>
      </c>
      <c r="L22" s="308">
        <v>16793</v>
      </c>
      <c r="M22" s="10"/>
    </row>
    <row r="23" spans="1:20" s="12" customFormat="1">
      <c r="A23" s="367"/>
      <c r="B23" s="379" t="s">
        <v>19</v>
      </c>
      <c r="C23" s="24" t="s">
        <v>12</v>
      </c>
      <c r="D23" s="255">
        <v>21887</v>
      </c>
      <c r="E23" s="308">
        <f t="shared" si="0"/>
        <v>1.8169049277330567</v>
      </c>
      <c r="F23" s="308"/>
      <c r="G23" s="308">
        <v>8.4</v>
      </c>
      <c r="H23" s="308">
        <v>57.8</v>
      </c>
      <c r="I23" s="302">
        <v>49.6</v>
      </c>
      <c r="J23" s="308">
        <v>16.2</v>
      </c>
      <c r="K23" s="308">
        <v>96.1</v>
      </c>
      <c r="L23" s="308">
        <v>20762</v>
      </c>
      <c r="M23" s="10"/>
      <c r="Q23" s="15"/>
    </row>
    <row r="24" spans="1:20" s="12" customFormat="1">
      <c r="A24" s="367"/>
      <c r="B24" s="380"/>
      <c r="C24" s="23" t="s">
        <v>11</v>
      </c>
      <c r="D24" s="255">
        <v>4129</v>
      </c>
      <c r="E24" s="308">
        <f t="shared" si="0"/>
        <v>0.34276056319321019</v>
      </c>
      <c r="F24" s="308"/>
      <c r="G24" s="308">
        <v>11.1</v>
      </c>
      <c r="H24" s="308">
        <v>53.5</v>
      </c>
      <c r="I24" s="302">
        <v>48.5</v>
      </c>
      <c r="J24" s="308">
        <v>5.0999999999999996</v>
      </c>
      <c r="K24" s="308">
        <v>98.3</v>
      </c>
      <c r="L24" s="308">
        <v>4007</v>
      </c>
      <c r="M24" s="10"/>
      <c r="N24" s="384"/>
      <c r="O24" s="384"/>
      <c r="Q24" s="385"/>
      <c r="R24" s="385"/>
    </row>
    <row r="25" spans="1:20" s="12" customFormat="1">
      <c r="A25" s="367"/>
      <c r="B25" s="381"/>
      <c r="C25" s="23" t="s">
        <v>1</v>
      </c>
      <c r="D25" s="255">
        <f>26016</f>
        <v>26016</v>
      </c>
      <c r="E25" s="308">
        <f t="shared" si="0"/>
        <v>2.1596654909262671</v>
      </c>
      <c r="F25" s="308">
        <v>84.128997539975401</v>
      </c>
      <c r="G25" s="308">
        <v>8.9</v>
      </c>
      <c r="H25" s="308">
        <v>57.1</v>
      </c>
      <c r="I25" s="302">
        <v>49.4</v>
      </c>
      <c r="J25" s="308">
        <v>14.4</v>
      </c>
      <c r="K25" s="308">
        <v>96.5</v>
      </c>
      <c r="L25" s="308">
        <v>24769</v>
      </c>
      <c r="M25" s="10"/>
      <c r="N25" s="316"/>
      <c r="O25" s="315"/>
      <c r="P25" s="294"/>
      <c r="Q25" s="315"/>
      <c r="R25" s="315"/>
    </row>
    <row r="26" spans="1:20" s="12" customFormat="1">
      <c r="A26" s="367"/>
      <c r="B26" s="372" t="s">
        <v>18</v>
      </c>
      <c r="C26" s="24" t="s">
        <v>12</v>
      </c>
      <c r="D26" s="255">
        <f>157170+6600</f>
        <v>163770</v>
      </c>
      <c r="E26" s="308">
        <f t="shared" si="0"/>
        <v>13.595034496040695</v>
      </c>
      <c r="F26" s="308"/>
      <c r="G26" s="308">
        <v>29.9</v>
      </c>
      <c r="H26" s="308">
        <v>29.2</v>
      </c>
      <c r="I26" s="302">
        <v>41.7</v>
      </c>
      <c r="J26" s="308">
        <v>0.2</v>
      </c>
      <c r="K26" s="308">
        <v>68.400000000000006</v>
      </c>
      <c r="L26" s="308">
        <f>107449+4500</f>
        <v>111949</v>
      </c>
      <c r="M26" s="10"/>
      <c r="N26" s="30"/>
      <c r="O26" s="292"/>
      <c r="P26" s="292"/>
      <c r="Q26" s="292"/>
      <c r="R26" s="293"/>
      <c r="S26" s="317"/>
      <c r="T26" s="317"/>
    </row>
    <row r="27" spans="1:20" s="12" customFormat="1">
      <c r="A27" s="367"/>
      <c r="B27" s="372"/>
      <c r="C27" s="23" t="s">
        <v>11</v>
      </c>
      <c r="D27" s="255">
        <f>33583+1400</f>
        <v>34983</v>
      </c>
      <c r="E27" s="308">
        <f t="shared" si="0"/>
        <v>2.9040428147706643</v>
      </c>
      <c r="F27" s="308"/>
      <c r="G27" s="308">
        <v>65.099999999999994</v>
      </c>
      <c r="H27" s="308">
        <v>13.2</v>
      </c>
      <c r="I27" s="302">
        <v>33.200000000000003</v>
      </c>
      <c r="J27" s="308">
        <v>0.1</v>
      </c>
      <c r="K27" s="308">
        <v>76.5</v>
      </c>
      <c r="L27" s="308">
        <f>25693+1100</f>
        <v>26793</v>
      </c>
      <c r="M27" s="10"/>
      <c r="N27" s="30"/>
      <c r="O27" s="292"/>
      <c r="P27" s="293"/>
      <c r="Q27" s="292"/>
      <c r="R27" s="293"/>
      <c r="T27" s="317"/>
    </row>
    <row r="28" spans="1:20" s="12" customFormat="1">
      <c r="A28" s="367"/>
      <c r="B28" s="372"/>
      <c r="C28" s="23" t="s">
        <v>1</v>
      </c>
      <c r="D28" s="255">
        <f>190753+8000</f>
        <v>198753</v>
      </c>
      <c r="E28" s="308">
        <f t="shared" si="0"/>
        <v>16.499077310811362</v>
      </c>
      <c r="F28" s="308">
        <v>82.4</v>
      </c>
      <c r="G28" s="308">
        <v>36.1</v>
      </c>
      <c r="H28" s="308">
        <v>26.4</v>
      </c>
      <c r="I28" s="302">
        <v>40.200000000000003</v>
      </c>
      <c r="J28" s="308">
        <v>0.2</v>
      </c>
      <c r="K28" s="308">
        <v>69.8</v>
      </c>
      <c r="L28" s="308">
        <f>133142+5600</f>
        <v>138742</v>
      </c>
      <c r="M28" s="10"/>
      <c r="N28" s="30"/>
      <c r="O28" s="30"/>
      <c r="Q28" s="292"/>
      <c r="R28" s="293"/>
      <c r="T28" s="317"/>
    </row>
    <row r="29" spans="1:20" s="12" customFormat="1">
      <c r="A29" s="367"/>
      <c r="B29" s="32" t="s">
        <v>6</v>
      </c>
      <c r="C29" s="21" t="s">
        <v>12</v>
      </c>
      <c r="D29" s="258">
        <f>D17+D20+D23+D26</f>
        <v>241932</v>
      </c>
      <c r="E29" s="309">
        <f t="shared" si="0"/>
        <v>20.083494447677339</v>
      </c>
      <c r="F29" s="309"/>
      <c r="G29" s="309">
        <v>22.9</v>
      </c>
      <c r="H29" s="309">
        <v>37.299999999999997</v>
      </c>
      <c r="I29" s="303">
        <v>44.1</v>
      </c>
      <c r="J29" s="309">
        <v>4.4000000000000004</v>
      </c>
      <c r="K29" s="309">
        <v>77.8</v>
      </c>
      <c r="L29" s="309">
        <f>L17+L20+L23+L26</f>
        <v>186932</v>
      </c>
      <c r="M29" s="10"/>
      <c r="O29" s="30"/>
    </row>
    <row r="30" spans="1:20" s="12" customFormat="1">
      <c r="A30" s="367"/>
      <c r="B30" s="31"/>
      <c r="C30" s="20" t="s">
        <v>11</v>
      </c>
      <c r="D30" s="258">
        <f t="shared" ref="D30" si="1">D18+D21+D24+D27</f>
        <v>59602</v>
      </c>
      <c r="E30" s="309">
        <f t="shared" si="0"/>
        <v>4.9477391832021596</v>
      </c>
      <c r="F30" s="309"/>
      <c r="G30" s="309">
        <v>40.299999999999997</v>
      </c>
      <c r="H30" s="309">
        <v>32.1</v>
      </c>
      <c r="I30" s="303">
        <v>40.299999999999997</v>
      </c>
      <c r="J30" s="309">
        <v>1.1000000000000001</v>
      </c>
      <c r="K30" s="309">
        <v>86</v>
      </c>
      <c r="L30" s="309">
        <f t="shared" ref="L30:L31" si="2">L18+L21+L24+L27</f>
        <v>51050</v>
      </c>
      <c r="M30" s="10"/>
      <c r="O30" s="30"/>
      <c r="P30" s="29"/>
    </row>
    <row r="31" spans="1:20" s="15" customFormat="1">
      <c r="A31" s="368"/>
      <c r="B31" s="28"/>
      <c r="C31" s="20" t="s">
        <v>1</v>
      </c>
      <c r="D31" s="258">
        <f>D19+D22+D25+D28</f>
        <v>301534</v>
      </c>
      <c r="E31" s="310">
        <f t="shared" si="0"/>
        <v>25.031233630879495</v>
      </c>
      <c r="F31" s="308">
        <f>D29/D31*100</f>
        <v>80.233738152248165</v>
      </c>
      <c r="G31" s="310">
        <v>26.3</v>
      </c>
      <c r="H31" s="310">
        <v>36.299999999999997</v>
      </c>
      <c r="I31" s="304">
        <v>43.4</v>
      </c>
      <c r="J31" s="310">
        <v>3.8</v>
      </c>
      <c r="K31" s="310">
        <v>79.400000000000006</v>
      </c>
      <c r="L31" s="309">
        <f t="shared" si="2"/>
        <v>237982</v>
      </c>
      <c r="M31" s="10"/>
      <c r="N31" s="285"/>
    </row>
    <row r="32" spans="1:20" ht="12.75" customHeight="1">
      <c r="A32" s="374" t="s">
        <v>119</v>
      </c>
      <c r="B32" s="364" t="s">
        <v>21</v>
      </c>
      <c r="C32" s="24" t="s">
        <v>12</v>
      </c>
      <c r="D32" s="254">
        <v>631969</v>
      </c>
      <c r="E32" s="307">
        <f t="shared" si="0"/>
        <v>52.461625178166592</v>
      </c>
      <c r="F32" s="307"/>
      <c r="G32" s="307">
        <v>17.600000000000001</v>
      </c>
      <c r="H32" s="307">
        <v>35.6</v>
      </c>
      <c r="I32" s="301">
        <v>44.8</v>
      </c>
      <c r="J32" s="307">
        <v>11.3</v>
      </c>
      <c r="K32" s="307">
        <v>96.2</v>
      </c>
      <c r="L32" s="307">
        <v>605218</v>
      </c>
      <c r="M32" s="10"/>
      <c r="N32" s="10"/>
    </row>
    <row r="33" spans="1:17">
      <c r="A33" s="375"/>
      <c r="B33" s="362"/>
      <c r="C33" s="23" t="s">
        <v>11</v>
      </c>
      <c r="D33" s="255">
        <v>242648</v>
      </c>
      <c r="E33" s="308">
        <f t="shared" si="0"/>
        <v>20.142931735942376</v>
      </c>
      <c r="F33" s="308"/>
      <c r="G33" s="308">
        <v>15</v>
      </c>
      <c r="H33" s="308">
        <v>43.8</v>
      </c>
      <c r="I33" s="302">
        <v>46.6</v>
      </c>
      <c r="J33" s="308">
        <v>4.2</v>
      </c>
      <c r="K33" s="308">
        <v>97.8</v>
      </c>
      <c r="L33" s="308">
        <v>236472</v>
      </c>
      <c r="M33" s="10"/>
      <c r="N33" s="10"/>
    </row>
    <row r="34" spans="1:17">
      <c r="A34" s="375"/>
      <c r="B34" s="363"/>
      <c r="C34" s="23" t="s">
        <v>1</v>
      </c>
      <c r="D34" s="255">
        <v>874617</v>
      </c>
      <c r="E34" s="308">
        <f t="shared" si="0"/>
        <v>72.604556914108969</v>
      </c>
      <c r="F34" s="308">
        <v>72.3</v>
      </c>
      <c r="G34" s="308">
        <v>16.899999999999999</v>
      </c>
      <c r="H34" s="308">
        <v>37.9</v>
      </c>
      <c r="I34" s="302">
        <v>45.3</v>
      </c>
      <c r="J34" s="308">
        <v>9.4</v>
      </c>
      <c r="K34" s="308">
        <v>96.7</v>
      </c>
      <c r="L34" s="308">
        <v>841690</v>
      </c>
      <c r="M34" s="10"/>
      <c r="N34" s="10"/>
    </row>
    <row r="35" spans="1:17">
      <c r="A35" s="375"/>
      <c r="B35" s="387" t="s">
        <v>23</v>
      </c>
      <c r="C35" s="252" t="s">
        <v>12</v>
      </c>
      <c r="D35" s="256">
        <v>1265</v>
      </c>
      <c r="E35" s="311">
        <f t="shared" si="0"/>
        <v>0.10501141013306149</v>
      </c>
      <c r="F35" s="311"/>
      <c r="G35" s="311">
        <v>0.3</v>
      </c>
      <c r="H35" s="311">
        <v>73.8</v>
      </c>
      <c r="I35" s="305">
        <v>53.7</v>
      </c>
      <c r="J35" s="311">
        <v>0.6</v>
      </c>
      <c r="K35" s="311">
        <v>99.6</v>
      </c>
      <c r="L35" s="311">
        <v>1259</v>
      </c>
      <c r="M35" s="10"/>
    </row>
    <row r="36" spans="1:17">
      <c r="A36" s="375"/>
      <c r="B36" s="388"/>
      <c r="C36" s="253" t="s">
        <v>11</v>
      </c>
      <c r="D36" s="257">
        <v>1444</v>
      </c>
      <c r="E36" s="312">
        <f t="shared" si="0"/>
        <v>0.11987073219932079</v>
      </c>
      <c r="F36" s="312"/>
      <c r="G36" s="312">
        <v>0.1</v>
      </c>
      <c r="H36" s="312">
        <v>71.3</v>
      </c>
      <c r="I36" s="306">
        <v>53.4</v>
      </c>
      <c r="J36" s="312">
        <v>0.3</v>
      </c>
      <c r="K36" s="312">
        <v>100</v>
      </c>
      <c r="L36" s="312">
        <v>1444</v>
      </c>
      <c r="M36" s="10"/>
    </row>
    <row r="37" spans="1:17">
      <c r="A37" s="375"/>
      <c r="B37" s="389"/>
      <c r="C37" s="253" t="s">
        <v>1</v>
      </c>
      <c r="D37" s="257">
        <v>2709</v>
      </c>
      <c r="E37" s="312">
        <f t="shared" si="0"/>
        <v>0.2248821423323823</v>
      </c>
      <c r="F37" s="312">
        <v>46.7</v>
      </c>
      <c r="G37" s="312">
        <v>0.2</v>
      </c>
      <c r="H37" s="312">
        <v>72.5</v>
      </c>
      <c r="I37" s="306">
        <v>53.5</v>
      </c>
      <c r="J37" s="312">
        <v>0.4</v>
      </c>
      <c r="K37" s="312">
        <v>99.8</v>
      </c>
      <c r="L37" s="312">
        <v>2703</v>
      </c>
      <c r="M37" s="10"/>
    </row>
    <row r="38" spans="1:17">
      <c r="A38" s="375"/>
      <c r="B38" s="361" t="s">
        <v>20</v>
      </c>
      <c r="C38" s="24" t="s">
        <v>12</v>
      </c>
      <c r="D38" s="255">
        <v>14743</v>
      </c>
      <c r="E38" s="308">
        <f t="shared" si="0"/>
        <v>1.2238602526416804</v>
      </c>
      <c r="F38" s="308"/>
      <c r="G38" s="308">
        <v>7.9</v>
      </c>
      <c r="H38" s="308">
        <v>52.7</v>
      </c>
      <c r="I38" s="302">
        <v>48.8</v>
      </c>
      <c r="J38" s="308">
        <v>13.3</v>
      </c>
      <c r="K38" s="308">
        <v>97</v>
      </c>
      <c r="L38" s="308">
        <v>14140</v>
      </c>
      <c r="M38" s="10"/>
    </row>
    <row r="39" spans="1:17">
      <c r="A39" s="375"/>
      <c r="B39" s="362"/>
      <c r="C39" s="23" t="s">
        <v>11</v>
      </c>
      <c r="D39" s="255">
        <v>3684</v>
      </c>
      <c r="E39" s="308">
        <f t="shared" si="0"/>
        <v>0.30581979045865498</v>
      </c>
      <c r="F39" s="308"/>
      <c r="G39" s="308">
        <v>8.6</v>
      </c>
      <c r="H39" s="308">
        <v>51.9</v>
      </c>
      <c r="I39" s="302">
        <v>48.7</v>
      </c>
      <c r="J39" s="308">
        <v>3.6</v>
      </c>
      <c r="K39" s="308">
        <v>98.9</v>
      </c>
      <c r="L39" s="308">
        <v>3600</v>
      </c>
      <c r="M39" s="10"/>
    </row>
    <row r="40" spans="1:17">
      <c r="A40" s="375"/>
      <c r="B40" s="363"/>
      <c r="C40" s="23" t="s">
        <v>1</v>
      </c>
      <c r="D40" s="255">
        <v>18427</v>
      </c>
      <c r="E40" s="308">
        <f t="shared" si="0"/>
        <v>1.5296800431003352</v>
      </c>
      <c r="F40" s="308">
        <v>80</v>
      </c>
      <c r="G40" s="308">
        <v>8.1</v>
      </c>
      <c r="H40" s="308">
        <v>52.5</v>
      </c>
      <c r="I40" s="302">
        <v>48.8</v>
      </c>
      <c r="J40" s="308">
        <v>11.3</v>
      </c>
      <c r="K40" s="308">
        <v>97.4</v>
      </c>
      <c r="L40" s="308">
        <v>17740</v>
      </c>
      <c r="M40" s="10"/>
    </row>
    <row r="41" spans="1:17" ht="12.75" customHeight="1">
      <c r="A41" s="375"/>
      <c r="B41" s="364" t="s">
        <v>19</v>
      </c>
      <c r="C41" s="24" t="s">
        <v>12</v>
      </c>
      <c r="D41" s="255">
        <v>21887</v>
      </c>
      <c r="E41" s="308">
        <f t="shared" si="0"/>
        <v>1.8169049277330567</v>
      </c>
      <c r="F41" s="308"/>
      <c r="G41" s="308">
        <v>8.4</v>
      </c>
      <c r="H41" s="308">
        <v>57.8</v>
      </c>
      <c r="I41" s="302">
        <v>49.6</v>
      </c>
      <c r="J41" s="308">
        <v>16.2</v>
      </c>
      <c r="K41" s="308">
        <v>96.1</v>
      </c>
      <c r="L41" s="308">
        <v>20762</v>
      </c>
      <c r="M41" s="10"/>
      <c r="O41" s="229"/>
      <c r="P41" s="230"/>
      <c r="Q41" s="231"/>
    </row>
    <row r="42" spans="1:17">
      <c r="A42" s="375"/>
      <c r="B42" s="362"/>
      <c r="C42" s="23" t="s">
        <v>11</v>
      </c>
      <c r="D42" s="255">
        <v>4129</v>
      </c>
      <c r="E42" s="308">
        <f t="shared" si="0"/>
        <v>0.34276056319321019</v>
      </c>
      <c r="F42" s="308"/>
      <c r="G42" s="308">
        <v>11.1</v>
      </c>
      <c r="H42" s="308">
        <v>53.5</v>
      </c>
      <c r="I42" s="302">
        <v>48.5</v>
      </c>
      <c r="J42" s="308">
        <v>5.0999999999999996</v>
      </c>
      <c r="K42" s="308">
        <v>98.3</v>
      </c>
      <c r="L42" s="308">
        <v>4007</v>
      </c>
      <c r="M42" s="10"/>
      <c r="O42" s="229"/>
      <c r="P42" s="230"/>
      <c r="Q42" s="232"/>
    </row>
    <row r="43" spans="1:17">
      <c r="A43" s="375"/>
      <c r="B43" s="365"/>
      <c r="C43" s="23" t="s">
        <v>1</v>
      </c>
      <c r="D43" s="255">
        <v>26016</v>
      </c>
      <c r="E43" s="308">
        <f t="shared" si="0"/>
        <v>2.1596654909262671</v>
      </c>
      <c r="F43" s="308">
        <v>84.1</v>
      </c>
      <c r="G43" s="308">
        <v>8.9</v>
      </c>
      <c r="H43" s="308">
        <v>57.1</v>
      </c>
      <c r="I43" s="302">
        <v>49.4</v>
      </c>
      <c r="J43" s="308">
        <v>14.4</v>
      </c>
      <c r="K43" s="308">
        <v>96.5</v>
      </c>
      <c r="L43" s="308">
        <v>24769</v>
      </c>
      <c r="M43" s="10"/>
      <c r="O43" s="229"/>
      <c r="P43" s="230"/>
      <c r="Q43" s="232"/>
    </row>
    <row r="44" spans="1:17" ht="12.75" customHeight="1">
      <c r="A44" s="375"/>
      <c r="B44" s="370" t="s">
        <v>32</v>
      </c>
      <c r="C44" s="21" t="s">
        <v>12</v>
      </c>
      <c r="D44" s="258">
        <v>668599</v>
      </c>
      <c r="E44" s="309">
        <f t="shared" si="0"/>
        <v>55.502390358541334</v>
      </c>
      <c r="F44" s="309"/>
      <c r="G44" s="309">
        <v>17.100000000000001</v>
      </c>
      <c r="H44" s="309">
        <v>36.700000000000003</v>
      </c>
      <c r="I44" s="303">
        <v>45.1</v>
      </c>
      <c r="J44" s="309">
        <v>11.5</v>
      </c>
      <c r="K44" s="309">
        <v>96.2</v>
      </c>
      <c r="L44" s="309">
        <v>640119</v>
      </c>
      <c r="M44" s="10"/>
      <c r="N44" s="8"/>
    </row>
    <row r="45" spans="1:17">
      <c r="A45" s="375"/>
      <c r="B45" s="371"/>
      <c r="C45" s="20" t="s">
        <v>11</v>
      </c>
      <c r="D45" s="258">
        <v>250461</v>
      </c>
      <c r="E45" s="309">
        <f t="shared" si="0"/>
        <v>20.791512089594242</v>
      </c>
      <c r="F45" s="309"/>
      <c r="G45" s="309">
        <v>14.8</v>
      </c>
      <c r="H45" s="309">
        <v>44.1</v>
      </c>
      <c r="I45" s="303">
        <v>46.7</v>
      </c>
      <c r="J45" s="309">
        <v>4.2</v>
      </c>
      <c r="K45" s="309">
        <v>97.9</v>
      </c>
      <c r="L45" s="309">
        <v>244079</v>
      </c>
      <c r="M45" s="10"/>
      <c r="N45" s="8"/>
    </row>
    <row r="46" spans="1:17">
      <c r="A46" s="375"/>
      <c r="B46" s="373"/>
      <c r="C46" s="20" t="s">
        <v>1</v>
      </c>
      <c r="D46" s="258">
        <v>919060</v>
      </c>
      <c r="E46" s="309">
        <f t="shared" si="0"/>
        <v>76.293902448135569</v>
      </c>
      <c r="F46" s="308">
        <v>72.748133962962157</v>
      </c>
      <c r="G46" s="309">
        <v>16.5</v>
      </c>
      <c r="H46" s="309">
        <v>38.700000000000003</v>
      </c>
      <c r="I46" s="303">
        <v>45.5</v>
      </c>
      <c r="J46" s="309">
        <v>9.5</v>
      </c>
      <c r="K46" s="309">
        <v>96.7</v>
      </c>
      <c r="L46" s="309">
        <v>884198</v>
      </c>
      <c r="M46" s="10"/>
      <c r="N46" s="8"/>
    </row>
    <row r="47" spans="1:17" s="35" customFormat="1" ht="12.75" customHeight="1">
      <c r="A47" s="375"/>
      <c r="B47" s="370" t="s">
        <v>18</v>
      </c>
      <c r="C47" s="21" t="s">
        <v>12</v>
      </c>
      <c r="D47" s="258">
        <f>D11+D26</f>
        <v>207530</v>
      </c>
      <c r="E47" s="309">
        <f t="shared" si="0"/>
        <v>17.227682169892688</v>
      </c>
      <c r="F47" s="309"/>
      <c r="G47" s="309">
        <v>31.2</v>
      </c>
      <c r="H47" s="309">
        <v>27.4</v>
      </c>
      <c r="I47" s="303">
        <v>41.3</v>
      </c>
      <c r="J47" s="309">
        <v>0.3</v>
      </c>
      <c r="K47" s="309">
        <v>72.8</v>
      </c>
      <c r="L47" s="309">
        <f>L11+L26</f>
        <v>150763</v>
      </c>
      <c r="M47" s="10"/>
    </row>
    <row r="48" spans="1:17" s="35" customFormat="1">
      <c r="A48" s="375"/>
      <c r="B48" s="371"/>
      <c r="C48" s="20" t="s">
        <v>11</v>
      </c>
      <c r="D48" s="258">
        <f t="shared" ref="D48:D49" si="3">D12+D27</f>
        <v>63150</v>
      </c>
      <c r="E48" s="309">
        <f t="shared" si="0"/>
        <v>5.2422692094093541</v>
      </c>
      <c r="F48" s="309"/>
      <c r="G48" s="309">
        <v>51.3</v>
      </c>
      <c r="H48" s="309">
        <v>18.399999999999999</v>
      </c>
      <c r="I48" s="303">
        <v>36.6</v>
      </c>
      <c r="J48" s="309">
        <v>0.2</v>
      </c>
      <c r="K48" s="309">
        <v>83.3</v>
      </c>
      <c r="L48" s="309">
        <f t="shared" ref="L48:L49" si="4">L12+L27</f>
        <v>52547</v>
      </c>
      <c r="M48" s="10"/>
    </row>
    <row r="49" spans="1:18" s="35" customFormat="1">
      <c r="A49" s="375"/>
      <c r="B49" s="371"/>
      <c r="C49" s="20" t="s">
        <v>1</v>
      </c>
      <c r="D49" s="258">
        <f t="shared" si="3"/>
        <v>270680</v>
      </c>
      <c r="E49" s="309">
        <f t="shared" si="0"/>
        <v>22.469951379302046</v>
      </c>
      <c r="F49" s="308">
        <f>D47/D49*100</f>
        <v>76.669868479385244</v>
      </c>
      <c r="G49" s="309">
        <v>36</v>
      </c>
      <c r="H49" s="309">
        <v>25.3</v>
      </c>
      <c r="I49" s="303">
        <v>40.200000000000003</v>
      </c>
      <c r="J49" s="309">
        <v>0.3</v>
      </c>
      <c r="K49" s="309">
        <v>75.3</v>
      </c>
      <c r="L49" s="309">
        <f t="shared" si="4"/>
        <v>203310</v>
      </c>
      <c r="M49" s="10"/>
      <c r="N49" s="287"/>
    </row>
    <row r="50" spans="1:18" ht="12.75" customHeight="1">
      <c r="A50" s="375"/>
      <c r="B50" s="377" t="s">
        <v>37</v>
      </c>
      <c r="C50" s="21" t="s">
        <v>12</v>
      </c>
      <c r="D50" s="258">
        <f>D44+D47</f>
        <v>876129</v>
      </c>
      <c r="E50" s="309">
        <f t="shared" si="0"/>
        <v>72.730072528434022</v>
      </c>
      <c r="F50" s="309"/>
      <c r="G50" s="309">
        <v>20.399999999999999</v>
      </c>
      <c r="H50" s="309">
        <v>34.6</v>
      </c>
      <c r="I50" s="303">
        <v>44.2</v>
      </c>
      <c r="J50" s="309">
        <v>9</v>
      </c>
      <c r="K50" s="309">
        <v>90.8</v>
      </c>
      <c r="L50" s="314">
        <f>L44+L47</f>
        <v>790882</v>
      </c>
      <c r="M50" s="10"/>
      <c r="N50" s="286"/>
      <c r="O50" s="16"/>
      <c r="P50" s="10"/>
      <c r="Q50" s="10"/>
    </row>
    <row r="51" spans="1:18">
      <c r="A51" s="375"/>
      <c r="B51" s="371"/>
      <c r="C51" s="20" t="s">
        <v>11</v>
      </c>
      <c r="D51" s="258">
        <f t="shared" ref="D51" si="5">D45+D48</f>
        <v>313611</v>
      </c>
      <c r="E51" s="309">
        <f t="shared" si="0"/>
        <v>26.033781299003593</v>
      </c>
      <c r="F51" s="309"/>
      <c r="G51" s="309">
        <v>22</v>
      </c>
      <c r="H51" s="309">
        <v>39</v>
      </c>
      <c r="I51" s="303">
        <v>44.7</v>
      </c>
      <c r="J51" s="309">
        <v>3.4</v>
      </c>
      <c r="K51" s="309">
        <v>95</v>
      </c>
      <c r="L51" s="314">
        <f t="shared" ref="L51:L52" si="6">L45+L48</f>
        <v>296626</v>
      </c>
      <c r="M51" s="10"/>
      <c r="N51" s="286"/>
      <c r="O51" s="18"/>
      <c r="P51" s="10"/>
      <c r="Q51" s="10"/>
    </row>
    <row r="52" spans="1:18">
      <c r="A52" s="376"/>
      <c r="B52" s="378"/>
      <c r="C52" s="20" t="s">
        <v>1</v>
      </c>
      <c r="D52" s="258">
        <f>D46+D49</f>
        <v>1189740</v>
      </c>
      <c r="E52" s="310">
        <f t="shared" si="0"/>
        <v>98.763853827437615</v>
      </c>
      <c r="F52" s="309">
        <f>D50/D52*100</f>
        <v>73.640375208028644</v>
      </c>
      <c r="G52" s="310">
        <v>20.8</v>
      </c>
      <c r="H52" s="310">
        <v>35.700000000000003</v>
      </c>
      <c r="I52" s="304">
        <v>44.3</v>
      </c>
      <c r="J52" s="309">
        <v>7.5</v>
      </c>
      <c r="K52" s="309">
        <v>91.9</v>
      </c>
      <c r="L52" s="314">
        <f t="shared" si="6"/>
        <v>1087508</v>
      </c>
      <c r="M52" s="10"/>
      <c r="N52" s="286"/>
      <c r="O52" s="18"/>
    </row>
    <row r="53" spans="1:18" ht="15" customHeight="1">
      <c r="A53" s="346" t="s">
        <v>16</v>
      </c>
      <c r="B53" s="347"/>
      <c r="C53" s="24" t="s">
        <v>12</v>
      </c>
      <c r="D53" s="255">
        <v>11356</v>
      </c>
      <c r="E53" s="308">
        <f t="shared" si="0"/>
        <v>0.94269531499687453</v>
      </c>
      <c r="F53" s="308"/>
      <c r="G53" s="308">
        <v>97.8</v>
      </c>
      <c r="H53" s="308">
        <v>0.6</v>
      </c>
      <c r="I53" s="302">
        <v>23.2</v>
      </c>
      <c r="J53" s="308">
        <v>0</v>
      </c>
      <c r="K53" s="308">
        <v>57.5</v>
      </c>
      <c r="L53" s="308">
        <v>6531</v>
      </c>
      <c r="M53" s="10"/>
      <c r="N53" s="19"/>
      <c r="O53" s="18"/>
      <c r="P53" s="17"/>
      <c r="R53" s="25"/>
    </row>
    <row r="54" spans="1:18" ht="15">
      <c r="A54" s="348"/>
      <c r="B54" s="349"/>
      <c r="C54" s="23" t="s">
        <v>11</v>
      </c>
      <c r="D54" s="255">
        <v>3348</v>
      </c>
      <c r="E54" s="308">
        <f t="shared" si="0"/>
        <v>0.27792743171975487</v>
      </c>
      <c r="F54" s="308"/>
      <c r="G54" s="308">
        <v>97.7</v>
      </c>
      <c r="H54" s="308">
        <v>0.3</v>
      </c>
      <c r="I54" s="302">
        <v>23.7</v>
      </c>
      <c r="J54" s="308">
        <v>0</v>
      </c>
      <c r="K54" s="308">
        <v>58.3</v>
      </c>
      <c r="L54" s="308">
        <v>1952</v>
      </c>
      <c r="M54" s="10"/>
      <c r="N54" s="19"/>
      <c r="O54" s="18"/>
      <c r="P54" s="26"/>
      <c r="Q54" s="10"/>
      <c r="R54" s="25"/>
    </row>
    <row r="55" spans="1:18" ht="15">
      <c r="A55" s="350"/>
      <c r="B55" s="351"/>
      <c r="C55" s="23" t="s">
        <v>1</v>
      </c>
      <c r="D55" s="255">
        <v>14704</v>
      </c>
      <c r="E55" s="308">
        <f t="shared" si="0"/>
        <v>1.2206227467166293</v>
      </c>
      <c r="F55" s="308">
        <v>77.2</v>
      </c>
      <c r="G55" s="308">
        <v>97.8</v>
      </c>
      <c r="H55" s="308">
        <v>0.5</v>
      </c>
      <c r="I55" s="302">
        <v>23.3</v>
      </c>
      <c r="J55" s="308">
        <v>0</v>
      </c>
      <c r="K55" s="308">
        <v>57.7</v>
      </c>
      <c r="L55" s="313">
        <v>8483</v>
      </c>
      <c r="M55" s="10"/>
      <c r="N55" s="27"/>
      <c r="O55" s="18"/>
      <c r="P55" s="26"/>
      <c r="R55" s="25"/>
    </row>
    <row r="56" spans="1:18" ht="15">
      <c r="A56" s="346" t="s">
        <v>15</v>
      </c>
      <c r="B56" s="347"/>
      <c r="C56" s="24" t="s">
        <v>12</v>
      </c>
      <c r="D56" s="255">
        <v>135</v>
      </c>
      <c r="E56" s="308">
        <f t="shared" si="0"/>
        <v>1.1206751279022374E-2</v>
      </c>
      <c r="F56" s="308"/>
      <c r="G56" s="308">
        <v>94.1</v>
      </c>
      <c r="H56" s="308">
        <v>1.5</v>
      </c>
      <c r="I56" s="302">
        <v>25</v>
      </c>
      <c r="J56" s="308">
        <v>0</v>
      </c>
      <c r="K56" s="308">
        <v>41.4</v>
      </c>
      <c r="L56" s="308">
        <v>56</v>
      </c>
      <c r="M56" s="10"/>
      <c r="N56" s="19"/>
      <c r="O56" s="18"/>
      <c r="P56" s="17"/>
    </row>
    <row r="57" spans="1:18" ht="15">
      <c r="A57" s="348"/>
      <c r="B57" s="349"/>
      <c r="C57" s="23" t="s">
        <v>11</v>
      </c>
      <c r="D57" s="255">
        <v>52</v>
      </c>
      <c r="E57" s="308">
        <f t="shared" si="0"/>
        <v>4.3166745667345434E-3</v>
      </c>
      <c r="F57" s="308"/>
      <c r="G57" s="308">
        <v>98.1</v>
      </c>
      <c r="H57" s="308">
        <v>0</v>
      </c>
      <c r="I57" s="302">
        <v>24.5</v>
      </c>
      <c r="J57" s="308">
        <v>0</v>
      </c>
      <c r="K57" s="308">
        <v>60.1</v>
      </c>
      <c r="L57" s="308">
        <v>31</v>
      </c>
      <c r="M57" s="10"/>
      <c r="N57" s="19"/>
      <c r="O57" s="18"/>
      <c r="P57" s="17"/>
    </row>
    <row r="58" spans="1:18" ht="15">
      <c r="A58" s="350"/>
      <c r="B58" s="351"/>
      <c r="C58" s="23" t="s">
        <v>1</v>
      </c>
      <c r="D58" s="255">
        <v>187</v>
      </c>
      <c r="E58" s="308">
        <f t="shared" si="0"/>
        <v>1.5523425845756918E-2</v>
      </c>
      <c r="F58" s="308">
        <v>72.2</v>
      </c>
      <c r="G58" s="308">
        <v>95.2</v>
      </c>
      <c r="H58" s="308">
        <v>1.1000000000000001</v>
      </c>
      <c r="I58" s="302">
        <v>24.9</v>
      </c>
      <c r="J58" s="308">
        <v>0</v>
      </c>
      <c r="K58" s="309">
        <v>46.6</v>
      </c>
      <c r="L58" s="314">
        <v>87</v>
      </c>
      <c r="M58" s="10"/>
      <c r="N58" s="19"/>
      <c r="O58" s="18"/>
      <c r="P58" s="17"/>
    </row>
    <row r="59" spans="1:18" ht="15">
      <c r="A59" s="352" t="s">
        <v>14</v>
      </c>
      <c r="B59" s="353"/>
      <c r="C59" s="21" t="s">
        <v>12</v>
      </c>
      <c r="D59" s="258">
        <v>11491</v>
      </c>
      <c r="E59" s="309">
        <f t="shared" si="0"/>
        <v>0.95390206627589702</v>
      </c>
      <c r="F59" s="309"/>
      <c r="G59" s="309">
        <v>97.8</v>
      </c>
      <c r="H59" s="309">
        <v>0.6</v>
      </c>
      <c r="I59" s="303">
        <v>23.2</v>
      </c>
      <c r="J59" s="309">
        <v>0</v>
      </c>
      <c r="K59" s="309">
        <v>57.3</v>
      </c>
      <c r="L59" s="309">
        <v>6587</v>
      </c>
      <c r="M59" s="10"/>
      <c r="N59" s="19"/>
      <c r="O59" s="18"/>
      <c r="P59" s="17"/>
    </row>
    <row r="60" spans="1:18" ht="15">
      <c r="A60" s="354"/>
      <c r="B60" s="355"/>
      <c r="C60" s="20" t="s">
        <v>11</v>
      </c>
      <c r="D60" s="258">
        <v>3400</v>
      </c>
      <c r="E60" s="309">
        <f t="shared" si="0"/>
        <v>0.28224410628648938</v>
      </c>
      <c r="F60" s="309"/>
      <c r="G60" s="309">
        <v>97.7</v>
      </c>
      <c r="H60" s="309">
        <v>0.3</v>
      </c>
      <c r="I60" s="303">
        <v>23.8</v>
      </c>
      <c r="J60" s="309">
        <v>0</v>
      </c>
      <c r="K60" s="309">
        <v>58.3</v>
      </c>
      <c r="L60" s="309">
        <v>1983</v>
      </c>
      <c r="M60" s="10"/>
      <c r="N60" s="19"/>
      <c r="O60" s="18"/>
      <c r="P60" s="17"/>
    </row>
    <row r="61" spans="1:18" ht="15">
      <c r="A61" s="356"/>
      <c r="B61" s="357"/>
      <c r="C61" s="20" t="s">
        <v>1</v>
      </c>
      <c r="D61" s="258">
        <v>14891</v>
      </c>
      <c r="E61" s="309">
        <f t="shared" si="0"/>
        <v>1.2361461725623863</v>
      </c>
      <c r="F61" s="309">
        <v>77.2</v>
      </c>
      <c r="G61" s="309">
        <v>97.8</v>
      </c>
      <c r="H61" s="309">
        <v>0.5</v>
      </c>
      <c r="I61" s="303">
        <v>23.3</v>
      </c>
      <c r="J61" s="309">
        <v>0</v>
      </c>
      <c r="K61" s="309">
        <v>57.6</v>
      </c>
      <c r="L61" s="314">
        <v>8571</v>
      </c>
      <c r="M61" s="10"/>
      <c r="N61" s="19"/>
      <c r="O61" s="22"/>
      <c r="P61" s="17"/>
    </row>
    <row r="62" spans="1:18" ht="15" customHeight="1">
      <c r="A62" s="352" t="s">
        <v>13</v>
      </c>
      <c r="B62" s="353"/>
      <c r="C62" s="21" t="s">
        <v>12</v>
      </c>
      <c r="D62" s="258">
        <f>D50+D59</f>
        <v>887620</v>
      </c>
      <c r="E62" s="309">
        <f t="shared" si="0"/>
        <v>73.683974594709909</v>
      </c>
      <c r="F62" s="309"/>
      <c r="G62" s="309">
        <v>21.4</v>
      </c>
      <c r="H62" s="309">
        <v>34.1</v>
      </c>
      <c r="I62" s="303">
        <v>43.9</v>
      </c>
      <c r="J62" s="309">
        <v>8.8000000000000007</v>
      </c>
      <c r="K62" s="309">
        <v>90.3</v>
      </c>
      <c r="L62" s="314">
        <f>L50+L59</f>
        <v>797469</v>
      </c>
      <c r="M62" s="10"/>
      <c r="N62" s="19"/>
      <c r="O62" s="18"/>
      <c r="P62" s="17"/>
    </row>
    <row r="63" spans="1:18" ht="15">
      <c r="A63" s="354"/>
      <c r="B63" s="355"/>
      <c r="C63" s="20" t="s">
        <v>11</v>
      </c>
      <c r="D63" s="258">
        <f t="shared" ref="D63:D64" si="7">D51+D60</f>
        <v>317011</v>
      </c>
      <c r="E63" s="309">
        <f t="shared" si="0"/>
        <v>26.316025405290084</v>
      </c>
      <c r="F63" s="309"/>
      <c r="G63" s="309">
        <v>22.8</v>
      </c>
      <c r="H63" s="309">
        <v>38.6</v>
      </c>
      <c r="I63" s="303">
        <v>44.5</v>
      </c>
      <c r="J63" s="309">
        <v>3.4</v>
      </c>
      <c r="K63" s="309">
        <v>94.6</v>
      </c>
      <c r="L63" s="314">
        <f t="shared" ref="L63:L64" si="8">L51+L60</f>
        <v>298609</v>
      </c>
      <c r="M63" s="10"/>
      <c r="N63" s="19"/>
      <c r="O63" s="18"/>
      <c r="P63" s="17"/>
    </row>
    <row r="64" spans="1:18" ht="15">
      <c r="A64" s="356"/>
      <c r="B64" s="357"/>
      <c r="C64" s="20" t="s">
        <v>1</v>
      </c>
      <c r="D64" s="258">
        <f t="shared" si="7"/>
        <v>1204631</v>
      </c>
      <c r="E64" s="310">
        <f t="shared" si="0"/>
        <v>100</v>
      </c>
      <c r="F64" s="309">
        <f>D62/D64*100</f>
        <v>73.683974594709909</v>
      </c>
      <c r="G64" s="310">
        <v>21.7</v>
      </c>
      <c r="H64" s="310">
        <v>35.299999999999997</v>
      </c>
      <c r="I64" s="304">
        <v>44.1</v>
      </c>
      <c r="J64" s="309">
        <v>7.4</v>
      </c>
      <c r="K64" s="309">
        <v>91.5</v>
      </c>
      <c r="L64" s="314">
        <f t="shared" si="8"/>
        <v>1096079</v>
      </c>
      <c r="M64" s="10"/>
      <c r="N64" s="27"/>
      <c r="O64" s="18"/>
      <c r="P64" s="17"/>
    </row>
    <row r="65" spans="1:13" s="15" customFormat="1" ht="12.75" customHeight="1">
      <c r="A65" s="360" t="s">
        <v>98</v>
      </c>
      <c r="B65" s="360"/>
      <c r="C65" s="360"/>
      <c r="D65" s="360"/>
      <c r="E65" s="360"/>
      <c r="F65" s="360"/>
      <c r="G65" s="360"/>
      <c r="H65" s="360"/>
      <c r="I65" s="360"/>
      <c r="J65" s="360"/>
      <c r="K65" s="360"/>
      <c r="L65" s="360"/>
    </row>
    <row r="66" spans="1:13">
      <c r="A66" s="358" t="s">
        <v>10</v>
      </c>
      <c r="B66" s="359"/>
      <c r="C66" s="359"/>
      <c r="D66" s="359"/>
      <c r="E66" s="359"/>
      <c r="F66" s="359"/>
      <c r="G66" s="359"/>
      <c r="H66" s="359"/>
      <c r="I66" s="359"/>
      <c r="J66" s="359"/>
      <c r="K66" s="359"/>
      <c r="L66" s="359"/>
    </row>
    <row r="67" spans="1:13" ht="12" customHeight="1">
      <c r="A67" s="345" t="s">
        <v>9</v>
      </c>
      <c r="B67" s="345"/>
      <c r="C67" s="345"/>
      <c r="D67" s="345"/>
      <c r="E67" s="345"/>
      <c r="F67" s="345"/>
      <c r="G67" s="345"/>
      <c r="H67" s="345"/>
      <c r="I67" s="345"/>
      <c r="J67" s="345"/>
      <c r="K67" s="345"/>
      <c r="L67" s="345"/>
      <c r="M67" s="14"/>
    </row>
    <row r="68" spans="1:13" ht="12.75" customHeight="1">
      <c r="A68" s="345" t="s">
        <v>8</v>
      </c>
      <c r="B68" s="345"/>
      <c r="C68" s="345"/>
      <c r="D68" s="345"/>
      <c r="E68" s="345"/>
      <c r="F68" s="345"/>
      <c r="G68" s="345"/>
      <c r="H68" s="345"/>
      <c r="I68" s="345"/>
      <c r="J68" s="345"/>
      <c r="K68" s="345"/>
      <c r="L68" s="345"/>
    </row>
    <row r="69" spans="1:13" ht="62.25" customHeight="1">
      <c r="A69" s="344" t="s">
        <v>156</v>
      </c>
      <c r="B69" s="344"/>
      <c r="C69" s="344"/>
      <c r="D69" s="344"/>
      <c r="E69" s="344"/>
      <c r="F69" s="344"/>
      <c r="G69" s="344"/>
      <c r="H69" s="344"/>
      <c r="I69" s="344"/>
      <c r="J69" s="344"/>
      <c r="K69" s="344"/>
      <c r="L69" s="344"/>
    </row>
    <row r="70" spans="1:13" ht="36.75" customHeight="1">
      <c r="A70" s="345" t="s">
        <v>132</v>
      </c>
      <c r="B70" s="345"/>
      <c r="C70" s="345"/>
      <c r="D70" s="345"/>
      <c r="E70" s="345"/>
      <c r="F70" s="345"/>
      <c r="G70" s="345"/>
      <c r="H70" s="345"/>
      <c r="I70" s="345"/>
      <c r="J70" s="345"/>
      <c r="K70" s="345"/>
      <c r="L70" s="345"/>
      <c r="M70" s="14"/>
    </row>
    <row r="71" spans="1:13">
      <c r="A71" s="13" t="s">
        <v>138</v>
      </c>
      <c r="B71" s="12"/>
      <c r="C71" s="12"/>
      <c r="D71" s="12"/>
      <c r="E71" s="12"/>
      <c r="F71" s="12"/>
      <c r="G71" s="12"/>
      <c r="H71" s="12"/>
      <c r="I71" s="12"/>
      <c r="J71" s="12"/>
      <c r="K71" s="12"/>
      <c r="L71" s="11"/>
    </row>
    <row r="72" spans="1:13">
      <c r="A72" s="13" t="s">
        <v>99</v>
      </c>
      <c r="B72" s="12"/>
      <c r="C72" s="12"/>
      <c r="D72" s="12"/>
      <c r="E72" s="12"/>
      <c r="F72" s="12"/>
      <c r="G72" s="12"/>
      <c r="H72" s="12"/>
      <c r="I72" s="12"/>
      <c r="J72" s="12"/>
      <c r="K72" s="12"/>
      <c r="L72" s="11"/>
    </row>
    <row r="77" spans="1:13">
      <c r="D77" s="10"/>
    </row>
  </sheetData>
  <mergeCells count="40">
    <mergeCell ref="N24:O24"/>
    <mergeCell ref="Q24:R24"/>
    <mergeCell ref="E3:E4"/>
    <mergeCell ref="D3:D4"/>
    <mergeCell ref="B35:B37"/>
    <mergeCell ref="B8:B10"/>
    <mergeCell ref="L3:L4"/>
    <mergeCell ref="A3:B4"/>
    <mergeCell ref="F3:F4"/>
    <mergeCell ref="G3:G4"/>
    <mergeCell ref="H3:H4"/>
    <mergeCell ref="I3:I4"/>
    <mergeCell ref="J3:J4"/>
    <mergeCell ref="K3:K4"/>
    <mergeCell ref="B38:B40"/>
    <mergeCell ref="B41:B43"/>
    <mergeCell ref="A5:A16"/>
    <mergeCell ref="C3:C4"/>
    <mergeCell ref="B47:B49"/>
    <mergeCell ref="B11:B13"/>
    <mergeCell ref="B5:B7"/>
    <mergeCell ref="B44:B46"/>
    <mergeCell ref="B32:B34"/>
    <mergeCell ref="A32:A52"/>
    <mergeCell ref="B50:B52"/>
    <mergeCell ref="B23:B25"/>
    <mergeCell ref="A17:A31"/>
    <mergeCell ref="B26:B28"/>
    <mergeCell ref="B17:B19"/>
    <mergeCell ref="B20:B22"/>
    <mergeCell ref="A68:L68"/>
    <mergeCell ref="A53:B55"/>
    <mergeCell ref="A62:B64"/>
    <mergeCell ref="A67:L67"/>
    <mergeCell ref="A70:L70"/>
    <mergeCell ref="A59:B61"/>
    <mergeCell ref="A66:L66"/>
    <mergeCell ref="A65:L65"/>
    <mergeCell ref="A56:B58"/>
    <mergeCell ref="A69:L69"/>
  </mergeCells>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Q39"/>
  <sheetViews>
    <sheetView zoomScaleNormal="100" workbookViewId="0"/>
  </sheetViews>
  <sheetFormatPr baseColWidth="10" defaultRowHeight="12.75"/>
  <cols>
    <col min="1" max="1" width="13.5703125" bestFit="1" customWidth="1"/>
    <col min="2" max="2" width="8.42578125" bestFit="1" customWidth="1"/>
    <col min="3" max="4" width="10.42578125" bestFit="1" customWidth="1"/>
    <col min="5" max="6" width="10.28515625" bestFit="1" customWidth="1"/>
    <col min="7" max="8" width="10.140625" bestFit="1" customWidth="1"/>
    <col min="9" max="9" width="10.28515625" customWidth="1"/>
    <col min="10" max="10" width="10.42578125" customWidth="1"/>
    <col min="11" max="11" width="10.28515625" bestFit="1" customWidth="1"/>
    <col min="12" max="12" width="10.28515625" customWidth="1"/>
    <col min="13" max="13" width="10.140625" bestFit="1" customWidth="1"/>
    <col min="14" max="14" width="10.140625" customWidth="1"/>
    <col min="15" max="15" width="7" bestFit="1" customWidth="1"/>
    <col min="16" max="16" width="6" bestFit="1" customWidth="1"/>
  </cols>
  <sheetData>
    <row r="1" spans="1:17">
      <c r="A1" s="52" t="s">
        <v>124</v>
      </c>
      <c r="B1" s="50"/>
      <c r="C1" s="50"/>
      <c r="D1" s="50"/>
      <c r="E1" s="50"/>
      <c r="F1" s="50"/>
      <c r="G1" s="50"/>
      <c r="H1" s="50"/>
    </row>
    <row r="2" spans="1:17">
      <c r="A2" s="52"/>
      <c r="B2" s="50"/>
      <c r="C2" s="50"/>
      <c r="D2" s="50"/>
      <c r="E2" s="50"/>
      <c r="F2" s="50"/>
      <c r="G2" s="50"/>
      <c r="H2" s="50"/>
    </row>
    <row r="3" spans="1:17" ht="12.75" customHeight="1">
      <c r="A3" s="50"/>
      <c r="B3" s="50"/>
      <c r="C3" s="50"/>
      <c r="D3" s="50"/>
      <c r="E3" s="50"/>
      <c r="F3" s="50"/>
      <c r="G3" s="50"/>
      <c r="H3" s="50"/>
    </row>
    <row r="4" spans="1:17">
      <c r="A4" s="50"/>
      <c r="B4" s="50"/>
      <c r="C4" s="50"/>
      <c r="D4" s="50"/>
      <c r="E4" s="50"/>
      <c r="F4" s="50"/>
      <c r="G4" s="50"/>
      <c r="H4" s="50"/>
      <c r="J4" t="s">
        <v>34</v>
      </c>
    </row>
    <row r="5" spans="1:17">
      <c r="A5" s="50"/>
      <c r="B5" s="50"/>
      <c r="C5" s="50"/>
      <c r="D5" s="50"/>
      <c r="E5" s="50"/>
      <c r="F5" s="50"/>
      <c r="G5" s="50"/>
      <c r="H5" s="50"/>
      <c r="J5" t="s">
        <v>33</v>
      </c>
    </row>
    <row r="6" spans="1:17" ht="12.75" customHeight="1">
      <c r="A6" s="50"/>
      <c r="B6" s="50"/>
      <c r="C6" s="50"/>
      <c r="D6" s="50"/>
      <c r="E6" s="50"/>
      <c r="F6" s="50"/>
      <c r="G6" s="50"/>
      <c r="H6" s="50"/>
    </row>
    <row r="7" spans="1:17">
      <c r="A7" s="50"/>
      <c r="B7" s="50"/>
      <c r="C7" s="50"/>
      <c r="D7" s="50"/>
      <c r="E7" s="50"/>
      <c r="F7" s="50"/>
      <c r="G7" s="50"/>
      <c r="H7" s="50"/>
    </row>
    <row r="8" spans="1:17">
      <c r="A8" s="50"/>
      <c r="B8" s="50"/>
      <c r="C8" s="50"/>
      <c r="D8" s="50"/>
      <c r="E8" s="50"/>
      <c r="F8" s="50"/>
      <c r="G8" s="50"/>
      <c r="H8" s="50"/>
    </row>
    <row r="9" spans="1:17" ht="12.75" customHeight="1">
      <c r="A9" s="50"/>
      <c r="B9" s="50"/>
      <c r="C9" s="50"/>
      <c r="D9" s="50"/>
      <c r="E9" s="50"/>
      <c r="F9" s="50"/>
      <c r="G9" s="50"/>
      <c r="H9" s="50"/>
    </row>
    <row r="10" spans="1:17">
      <c r="A10" s="50"/>
      <c r="B10" s="50"/>
      <c r="C10" s="50"/>
      <c r="D10" s="50"/>
      <c r="E10" s="50"/>
      <c r="F10" s="50"/>
      <c r="G10" s="50"/>
      <c r="H10" s="50"/>
    </row>
    <row r="11" spans="1:17">
      <c r="A11" s="50"/>
      <c r="B11" s="50"/>
      <c r="C11" s="50"/>
      <c r="D11" s="50"/>
      <c r="E11" s="50"/>
      <c r="F11" s="50"/>
      <c r="G11" s="50"/>
      <c r="H11" s="50"/>
      <c r="Q11" s="68"/>
    </row>
    <row r="12" spans="1:17" ht="12.75" customHeight="1">
      <c r="A12" s="50"/>
      <c r="B12" s="50"/>
      <c r="C12" s="50"/>
      <c r="D12" s="50"/>
      <c r="E12" s="50"/>
      <c r="F12" s="50"/>
      <c r="G12" s="50"/>
      <c r="H12" s="50"/>
    </row>
    <row r="13" spans="1:17">
      <c r="A13" s="50"/>
      <c r="B13" s="50"/>
      <c r="C13" s="50"/>
      <c r="D13" s="50"/>
      <c r="E13" s="50"/>
      <c r="F13" s="50"/>
      <c r="G13" s="50"/>
      <c r="H13" s="50"/>
    </row>
    <row r="14" spans="1:17">
      <c r="A14" s="50"/>
      <c r="B14" s="50"/>
      <c r="C14" s="50"/>
      <c r="D14" s="50"/>
      <c r="E14" s="50"/>
      <c r="F14" s="50"/>
      <c r="G14" s="50"/>
      <c r="H14" s="50"/>
    </row>
    <row r="15" spans="1:17">
      <c r="A15" s="50"/>
      <c r="B15" s="50"/>
      <c r="C15" s="50"/>
      <c r="D15" s="50"/>
      <c r="E15" s="50"/>
      <c r="F15" s="50"/>
      <c r="G15" s="50"/>
      <c r="H15" s="50"/>
    </row>
    <row r="16" spans="1:17">
      <c r="A16" s="50"/>
      <c r="B16" s="50"/>
      <c r="C16" s="50"/>
      <c r="D16" s="50"/>
      <c r="E16" s="50"/>
      <c r="F16" s="50"/>
      <c r="G16" s="50"/>
      <c r="H16" s="50"/>
    </row>
    <row r="17" spans="1:16">
      <c r="A17" s="50"/>
      <c r="B17" s="50"/>
      <c r="C17" s="50"/>
      <c r="D17" s="50"/>
      <c r="E17" s="50"/>
      <c r="F17" s="50"/>
      <c r="G17" s="50"/>
      <c r="H17" s="50"/>
    </row>
    <row r="18" spans="1:16">
      <c r="A18" s="50"/>
      <c r="B18" s="50"/>
      <c r="C18" s="50"/>
      <c r="D18" s="50"/>
      <c r="E18" s="50"/>
      <c r="F18" s="50"/>
      <c r="G18" s="50"/>
      <c r="H18" s="50"/>
    </row>
    <row r="19" spans="1:16">
      <c r="A19" s="2" t="s">
        <v>98</v>
      </c>
      <c r="B19" s="50"/>
      <c r="C19" s="50"/>
      <c r="D19" s="50"/>
      <c r="E19" s="50"/>
      <c r="F19" s="50"/>
      <c r="H19" s="49"/>
    </row>
    <row r="20" spans="1:16" ht="27" customHeight="1">
      <c r="A20" s="343" t="s">
        <v>100</v>
      </c>
      <c r="B20" s="343"/>
      <c r="C20" s="343"/>
      <c r="D20" s="343"/>
      <c r="E20" s="343"/>
      <c r="F20" s="343"/>
      <c r="G20" s="343"/>
      <c r="H20" s="343"/>
      <c r="I20" s="47"/>
      <c r="J20" s="47"/>
      <c r="K20" s="67"/>
      <c r="L20" s="67"/>
    </row>
    <row r="21" spans="1:16" ht="25.5" customHeight="1">
      <c r="A21" s="343" t="s">
        <v>140</v>
      </c>
      <c r="B21" s="343"/>
      <c r="C21" s="343"/>
      <c r="D21" s="343"/>
      <c r="E21" s="343"/>
      <c r="F21" s="343"/>
      <c r="G21" s="343"/>
      <c r="H21" s="343"/>
    </row>
    <row r="22" spans="1:16">
      <c r="A22" s="13" t="s">
        <v>99</v>
      </c>
      <c r="B22" s="50"/>
      <c r="C22" s="50"/>
      <c r="D22" s="50"/>
      <c r="E22" s="50"/>
      <c r="F22" s="50"/>
      <c r="G22" s="50"/>
      <c r="H22" s="50"/>
    </row>
    <row r="24" spans="1:16">
      <c r="A24" s="46"/>
      <c r="B24" s="66"/>
      <c r="C24" s="55"/>
      <c r="D24" s="55"/>
      <c r="E24" s="55"/>
      <c r="F24" s="36"/>
      <c r="G24" s="36"/>
      <c r="H24" s="36"/>
      <c r="I24" s="55"/>
      <c r="J24" s="55"/>
      <c r="K24" s="36"/>
      <c r="L24" s="36"/>
      <c r="O24" s="45"/>
      <c r="P24" s="45"/>
    </row>
    <row r="25" spans="1:16" ht="12.75" customHeight="1">
      <c r="A25" s="46"/>
      <c r="B25" s="65"/>
      <c r="C25" s="65" t="s">
        <v>161</v>
      </c>
      <c r="D25" s="65" t="s">
        <v>162</v>
      </c>
      <c r="E25" s="65" t="s">
        <v>163</v>
      </c>
      <c r="F25" s="65" t="s">
        <v>29</v>
      </c>
      <c r="G25" s="65" t="s">
        <v>161</v>
      </c>
      <c r="H25" s="65" t="s">
        <v>162</v>
      </c>
      <c r="I25" s="65" t="s">
        <v>163</v>
      </c>
      <c r="K25" s="54"/>
      <c r="L25" s="54"/>
      <c r="M25" s="54"/>
      <c r="N25" s="54"/>
      <c r="O25" s="54"/>
      <c r="P25" s="45"/>
    </row>
    <row r="26" spans="1:16">
      <c r="A26" s="46" t="s">
        <v>1</v>
      </c>
      <c r="B26" s="61" t="s">
        <v>5</v>
      </c>
      <c r="C26" s="63">
        <v>631969</v>
      </c>
      <c r="D26" s="63">
        <v>14743</v>
      </c>
      <c r="E26" s="63">
        <v>21887</v>
      </c>
      <c r="F26" s="63">
        <v>668599</v>
      </c>
      <c r="G26" s="60">
        <f t="shared" ref="G26:I27" si="0">C26/$F26</f>
        <v>0.94521379780705628</v>
      </c>
      <c r="H26" s="60">
        <f t="shared" si="0"/>
        <v>2.2050586375390931E-2</v>
      </c>
      <c r="I26" s="60">
        <f t="shared" si="0"/>
        <v>3.273561581755282E-2</v>
      </c>
      <c r="J26" s="58"/>
      <c r="K26" s="36"/>
      <c r="L26" s="64"/>
      <c r="M26" s="54"/>
      <c r="N26" s="54"/>
      <c r="O26" s="54"/>
      <c r="P26" s="45"/>
    </row>
    <row r="27" spans="1:16">
      <c r="B27" s="61" t="s">
        <v>4</v>
      </c>
      <c r="C27" s="63">
        <v>242648</v>
      </c>
      <c r="D27" s="63">
        <v>3684</v>
      </c>
      <c r="E27" s="63">
        <v>4129</v>
      </c>
      <c r="F27" s="63">
        <v>250461</v>
      </c>
      <c r="G27" s="60">
        <f t="shared" si="0"/>
        <v>0.9688055226162956</v>
      </c>
      <c r="H27" s="60">
        <f t="shared" si="0"/>
        <v>1.4708876831123409E-2</v>
      </c>
      <c r="I27" s="60">
        <f t="shared" si="0"/>
        <v>1.648560055258104E-2</v>
      </c>
      <c r="J27" s="58"/>
      <c r="K27" s="36"/>
      <c r="L27" s="54"/>
      <c r="M27" s="54"/>
      <c r="N27" s="54"/>
      <c r="O27" s="54"/>
      <c r="P27" s="45"/>
    </row>
    <row r="28" spans="1:16">
      <c r="A28" s="46" t="s">
        <v>22</v>
      </c>
      <c r="B28" s="61" t="s">
        <v>5</v>
      </c>
      <c r="C28" s="59">
        <v>589673</v>
      </c>
      <c r="D28" s="59">
        <v>764</v>
      </c>
      <c r="E28" s="59"/>
      <c r="F28" s="59">
        <v>590437</v>
      </c>
      <c r="G28" s="60">
        <f t="shared" ref="G28:H31" si="1">C28/$F28</f>
        <v>0.9987060431510898</v>
      </c>
      <c r="H28" s="60">
        <f t="shared" si="1"/>
        <v>1.293956848910214E-3</v>
      </c>
      <c r="I28" s="60"/>
      <c r="J28" s="58"/>
      <c r="K28" s="36"/>
      <c r="L28" s="62"/>
      <c r="M28" s="54"/>
      <c r="N28" s="54"/>
      <c r="O28" s="54"/>
      <c r="P28" s="45"/>
    </row>
    <row r="29" spans="1:16" ht="12.75" customHeight="1">
      <c r="B29" s="61" t="s">
        <v>4</v>
      </c>
      <c r="C29" s="59">
        <v>225589</v>
      </c>
      <c r="D29" s="59">
        <v>253</v>
      </c>
      <c r="E29" s="59"/>
      <c r="F29" s="59">
        <v>225842</v>
      </c>
      <c r="G29" s="60">
        <f t="shared" si="1"/>
        <v>0.99887974778827671</v>
      </c>
      <c r="H29" s="60">
        <f t="shared" si="1"/>
        <v>1.12025221172324E-3</v>
      </c>
      <c r="I29" s="60"/>
      <c r="J29" s="58"/>
      <c r="K29" s="36"/>
      <c r="L29" s="54"/>
      <c r="M29" s="54"/>
      <c r="N29" s="54"/>
      <c r="O29" s="54"/>
      <c r="P29" s="45"/>
    </row>
    <row r="30" spans="1:16">
      <c r="A30" s="1" t="s">
        <v>17</v>
      </c>
      <c r="B30" s="61" t="s">
        <v>5</v>
      </c>
      <c r="C30" s="59">
        <v>42296</v>
      </c>
      <c r="D30" s="59">
        <v>13979</v>
      </c>
      <c r="E30" s="59">
        <v>21887</v>
      </c>
      <c r="F30" s="59">
        <v>78162</v>
      </c>
      <c r="G30" s="60">
        <f t="shared" si="1"/>
        <v>0.54113251963869913</v>
      </c>
      <c r="H30" s="60">
        <f t="shared" si="1"/>
        <v>0.17884649829840588</v>
      </c>
      <c r="I30" s="60">
        <f>E30/$F30</f>
        <v>0.280020982062895</v>
      </c>
      <c r="J30" s="58"/>
      <c r="K30" s="36"/>
      <c r="L30" s="54"/>
      <c r="M30" s="54"/>
      <c r="N30" s="54"/>
      <c r="O30" s="54"/>
      <c r="P30" s="45"/>
    </row>
    <row r="31" spans="1:16">
      <c r="B31" s="61" t="s">
        <v>4</v>
      </c>
      <c r="C31" s="59">
        <v>17059</v>
      </c>
      <c r="D31" s="59">
        <v>3431</v>
      </c>
      <c r="E31" s="59">
        <v>4129</v>
      </c>
      <c r="F31" s="59">
        <v>24619</v>
      </c>
      <c r="G31" s="60">
        <f t="shared" si="1"/>
        <v>0.69292010235996593</v>
      </c>
      <c r="H31" s="60">
        <f t="shared" si="1"/>
        <v>0.13936390592631706</v>
      </c>
      <c r="I31" s="60">
        <f>E31/$F31</f>
        <v>0.16771599171371704</v>
      </c>
      <c r="J31" s="58"/>
      <c r="K31" s="36"/>
      <c r="L31" s="54"/>
      <c r="M31" s="54"/>
      <c r="N31" s="54"/>
      <c r="O31" s="54"/>
      <c r="P31" s="45"/>
    </row>
    <row r="32" spans="1:16">
      <c r="F32" s="57"/>
      <c r="J32" s="56"/>
      <c r="K32" s="55"/>
      <c r="L32" s="54"/>
      <c r="M32" s="54"/>
      <c r="N32" s="54"/>
      <c r="O32" s="54"/>
      <c r="P32" s="45"/>
    </row>
    <row r="33" spans="1:15">
      <c r="K33" s="54"/>
      <c r="L33" s="54"/>
      <c r="M33" s="54"/>
      <c r="N33" s="54"/>
      <c r="O33" s="54"/>
    </row>
    <row r="34" spans="1:15" ht="12.75" customHeight="1">
      <c r="A34" s="50"/>
      <c r="B34" s="50"/>
      <c r="C34" s="50"/>
      <c r="D34" s="50"/>
      <c r="E34" s="50"/>
      <c r="F34" s="50"/>
      <c r="G34" s="50"/>
      <c r="H34" s="50"/>
    </row>
    <row r="35" spans="1:15">
      <c r="I35" s="1" t="s">
        <v>33</v>
      </c>
      <c r="J35" s="1"/>
    </row>
    <row r="36" spans="1:15" ht="15">
      <c r="F36" s="51"/>
    </row>
    <row r="37" spans="1:15">
      <c r="A37" s="358"/>
      <c r="B37" s="358"/>
      <c r="C37" s="358"/>
      <c r="D37" s="358"/>
      <c r="E37" s="358"/>
      <c r="F37" s="358"/>
      <c r="G37" s="358"/>
      <c r="H37" s="358"/>
      <c r="I37" s="358"/>
      <c r="J37" s="53"/>
    </row>
    <row r="38" spans="1:15">
      <c r="A38" s="46"/>
    </row>
    <row r="39" spans="1:15">
      <c r="A39" s="13"/>
    </row>
  </sheetData>
  <mergeCells count="3">
    <mergeCell ref="A37:I37"/>
    <mergeCell ref="A20:H20"/>
    <mergeCell ref="A21:H21"/>
  </mergeCells>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K47"/>
  <sheetViews>
    <sheetView zoomScaleNormal="100" workbookViewId="0"/>
  </sheetViews>
  <sheetFormatPr baseColWidth="10" defaultColWidth="11.42578125" defaultRowHeight="12.75"/>
  <cols>
    <col min="1" max="2" width="11.42578125" style="69"/>
    <col min="3" max="3" width="28.85546875" style="69" customWidth="1"/>
    <col min="4" max="6" width="9.42578125" style="69" customWidth="1"/>
    <col min="7" max="7" width="10.28515625" style="69" customWidth="1"/>
    <col min="8" max="8" width="10.5703125" style="69" customWidth="1"/>
    <col min="9" max="16384" width="11.42578125" style="69"/>
  </cols>
  <sheetData>
    <row r="1" spans="1:11">
      <c r="A1" s="107" t="s">
        <v>164</v>
      </c>
      <c r="B1" s="106"/>
      <c r="C1" s="106"/>
      <c r="D1" s="106"/>
      <c r="E1" s="106"/>
      <c r="F1" s="106"/>
      <c r="G1" s="106"/>
      <c r="H1" s="106"/>
    </row>
    <row r="2" spans="1:11" ht="12" customHeight="1">
      <c r="A2" s="106"/>
      <c r="B2" s="106"/>
      <c r="C2" s="106"/>
      <c r="D2" s="106"/>
      <c r="E2" s="106"/>
      <c r="F2" s="106"/>
      <c r="G2" s="106"/>
      <c r="H2" s="106"/>
    </row>
    <row r="3" spans="1:11" ht="36.75" customHeight="1">
      <c r="A3" s="423"/>
      <c r="B3" s="424"/>
      <c r="C3" s="425"/>
      <c r="D3" s="288" t="s">
        <v>127</v>
      </c>
      <c r="E3" s="288" t="s">
        <v>128</v>
      </c>
      <c r="F3" s="288" t="s">
        <v>129</v>
      </c>
      <c r="G3" s="288" t="s">
        <v>130</v>
      </c>
      <c r="H3" s="288" t="s">
        <v>131</v>
      </c>
    </row>
    <row r="4" spans="1:11">
      <c r="A4" s="402" t="s">
        <v>7</v>
      </c>
      <c r="B4" s="431" t="s">
        <v>54</v>
      </c>
      <c r="C4" s="105" t="s">
        <v>53</v>
      </c>
      <c r="D4" s="104">
        <v>346867</v>
      </c>
      <c r="E4" s="104">
        <v>357135</v>
      </c>
      <c r="F4" s="104">
        <v>356168</v>
      </c>
      <c r="G4" s="103">
        <f t="shared" ref="G4:G32" si="0">(F4-D4)/D4*100</f>
        <v>2.6814312113864971</v>
      </c>
      <c r="H4" s="103">
        <f t="shared" ref="H4:H32" si="1">(F4-E4)/E4*100</f>
        <v>-0.2707659568510507</v>
      </c>
      <c r="I4" s="99"/>
    </row>
    <row r="5" spans="1:11" ht="13.15" customHeight="1">
      <c r="A5" s="403"/>
      <c r="B5" s="412"/>
      <c r="C5" s="98" t="s">
        <v>50</v>
      </c>
      <c r="D5" s="87">
        <v>390925</v>
      </c>
      <c r="E5" s="87">
        <v>392821</v>
      </c>
      <c r="F5" s="87">
        <v>390465</v>
      </c>
      <c r="G5" s="86">
        <f t="shared" si="0"/>
        <v>-0.11766962972437169</v>
      </c>
      <c r="H5" s="86">
        <f t="shared" si="1"/>
        <v>-0.59976426922185933</v>
      </c>
      <c r="I5" s="99"/>
      <c r="J5" s="99"/>
    </row>
    <row r="6" spans="1:11">
      <c r="A6" s="403"/>
      <c r="B6" s="412"/>
      <c r="C6" s="98" t="s">
        <v>32</v>
      </c>
      <c r="D6" s="87">
        <v>706151</v>
      </c>
      <c r="E6" s="87">
        <v>709435</v>
      </c>
      <c r="F6" s="87">
        <v>701456</v>
      </c>
      <c r="G6" s="86">
        <f>(F6-D6)/D6*100</f>
        <v>-0.664871960812914</v>
      </c>
      <c r="H6" s="86">
        <f>(F6-E6)/E6*100</f>
        <v>-1.1246978229154188</v>
      </c>
      <c r="I6" s="97"/>
    </row>
    <row r="7" spans="1:11" ht="12.75" customHeight="1">
      <c r="A7" s="403"/>
      <c r="B7" s="412"/>
      <c r="C7" s="98" t="s">
        <v>36</v>
      </c>
      <c r="D7" s="87">
        <v>31641</v>
      </c>
      <c r="E7" s="87">
        <v>40521</v>
      </c>
      <c r="F7" s="87">
        <v>45177</v>
      </c>
      <c r="G7" s="86">
        <f t="shared" si="0"/>
        <v>42.779937422963876</v>
      </c>
      <c r="H7" s="86">
        <f t="shared" si="1"/>
        <v>11.490338343081365</v>
      </c>
      <c r="I7" s="97"/>
    </row>
    <row r="8" spans="1:11" ht="22.5">
      <c r="A8" s="403"/>
      <c r="B8" s="413"/>
      <c r="C8" s="96" t="s">
        <v>47</v>
      </c>
      <c r="D8" s="93">
        <v>737792</v>
      </c>
      <c r="E8" s="93">
        <v>749956</v>
      </c>
      <c r="F8" s="93">
        <v>746633</v>
      </c>
      <c r="G8" s="92">
        <f t="shared" si="0"/>
        <v>1.1983052133934766</v>
      </c>
      <c r="H8" s="92">
        <f t="shared" si="1"/>
        <v>-0.44309266143613757</v>
      </c>
      <c r="I8" s="97"/>
    </row>
    <row r="9" spans="1:11" ht="14.25" customHeight="1">
      <c r="A9" s="403"/>
      <c r="B9" s="411" t="s">
        <v>52</v>
      </c>
      <c r="C9" s="102" t="s">
        <v>51</v>
      </c>
      <c r="D9" s="101">
        <v>46365</v>
      </c>
      <c r="E9" s="101">
        <v>46531</v>
      </c>
      <c r="F9" s="101">
        <v>46048</v>
      </c>
      <c r="G9" s="100">
        <f t="shared" si="0"/>
        <v>-0.68370538121427804</v>
      </c>
      <c r="H9" s="100">
        <f t="shared" si="1"/>
        <v>-1.0380176656422599</v>
      </c>
      <c r="I9" s="99"/>
      <c r="J9" s="99"/>
    </row>
    <row r="10" spans="1:11">
      <c r="A10" s="403"/>
      <c r="B10" s="412"/>
      <c r="C10" s="98" t="s">
        <v>50</v>
      </c>
      <c r="D10" s="87">
        <v>95173</v>
      </c>
      <c r="E10" s="87">
        <v>95833</v>
      </c>
      <c r="F10" s="87">
        <v>95525</v>
      </c>
      <c r="G10" s="86">
        <f t="shared" si="0"/>
        <v>0.36985279438496216</v>
      </c>
      <c r="H10" s="86">
        <f t="shared" si="1"/>
        <v>-0.32139242223451209</v>
      </c>
      <c r="I10" s="99"/>
      <c r="J10" s="99"/>
    </row>
    <row r="11" spans="1:11" ht="25.5" customHeight="1">
      <c r="A11" s="403"/>
      <c r="B11" s="412"/>
      <c r="C11" s="98" t="s">
        <v>49</v>
      </c>
      <c r="D11" s="87">
        <v>117756</v>
      </c>
      <c r="E11" s="87">
        <v>115966</v>
      </c>
      <c r="F11" s="87">
        <v>114823</v>
      </c>
      <c r="G11" s="86">
        <f>(F11-D11)/D11*100</f>
        <v>-2.490743571452835</v>
      </c>
      <c r="H11" s="86">
        <f>(F11-E11)/E11*100</f>
        <v>-0.98563372022834272</v>
      </c>
    </row>
    <row r="12" spans="1:11" ht="15" customHeight="1">
      <c r="A12" s="403"/>
      <c r="B12" s="412"/>
      <c r="C12" s="98" t="s">
        <v>48</v>
      </c>
      <c r="D12" s="87">
        <v>23782</v>
      </c>
      <c r="E12" s="87">
        <v>26398</v>
      </c>
      <c r="F12" s="87">
        <v>26750</v>
      </c>
      <c r="G12" s="86">
        <f t="shared" si="0"/>
        <v>12.480026911109242</v>
      </c>
      <c r="H12" s="86">
        <f t="shared" si="1"/>
        <v>1.3334343510872035</v>
      </c>
      <c r="I12" s="97"/>
    </row>
    <row r="13" spans="1:11" ht="22.5">
      <c r="A13" s="403"/>
      <c r="B13" s="413"/>
      <c r="C13" s="96" t="s">
        <v>47</v>
      </c>
      <c r="D13" s="95">
        <v>141538</v>
      </c>
      <c r="E13" s="95">
        <v>142364</v>
      </c>
      <c r="F13" s="95">
        <v>141573</v>
      </c>
      <c r="G13" s="94">
        <f t="shared" si="0"/>
        <v>2.4728341505461431E-2</v>
      </c>
      <c r="H13" s="94">
        <f t="shared" si="1"/>
        <v>-0.55561799331291617</v>
      </c>
    </row>
    <row r="14" spans="1:11" ht="12.75" customHeight="1">
      <c r="A14" s="403"/>
      <c r="B14" s="430" t="s">
        <v>46</v>
      </c>
      <c r="C14" s="408"/>
      <c r="D14" s="93">
        <v>879330</v>
      </c>
      <c r="E14" s="93">
        <v>892320</v>
      </c>
      <c r="F14" s="93">
        <v>888206</v>
      </c>
      <c r="G14" s="92">
        <f t="shared" si="0"/>
        <v>1.0094048878123116</v>
      </c>
      <c r="H14" s="92">
        <f t="shared" si="1"/>
        <v>-0.46104536489151876</v>
      </c>
    </row>
    <row r="15" spans="1:11" ht="12.75" customHeight="1">
      <c r="A15" s="403"/>
      <c r="B15" s="429" t="s">
        <v>45</v>
      </c>
      <c r="C15" s="432"/>
      <c r="D15" s="91">
        <v>4397</v>
      </c>
      <c r="E15" s="91">
        <v>12950</v>
      </c>
      <c r="F15" s="91">
        <v>14704</v>
      </c>
      <c r="G15" s="90">
        <f t="shared" si="0"/>
        <v>234.40982488060041</v>
      </c>
      <c r="H15" s="90">
        <f t="shared" si="1"/>
        <v>13.544401544401543</v>
      </c>
      <c r="J15" s="79"/>
    </row>
    <row r="16" spans="1:11" ht="22.5" customHeight="1">
      <c r="A16" s="404"/>
      <c r="B16" s="398" t="s">
        <v>44</v>
      </c>
      <c r="C16" s="399"/>
      <c r="D16" s="85">
        <v>883727</v>
      </c>
      <c r="E16" s="85">
        <v>905270</v>
      </c>
      <c r="F16" s="85">
        <v>902910</v>
      </c>
      <c r="G16" s="84">
        <f t="shared" si="0"/>
        <v>2.1706929855034418</v>
      </c>
      <c r="H16" s="84">
        <f t="shared" si="1"/>
        <v>-0.26069570404409736</v>
      </c>
      <c r="J16" s="322"/>
      <c r="K16" s="322"/>
    </row>
    <row r="17" spans="1:11">
      <c r="A17" s="405" t="s">
        <v>6</v>
      </c>
      <c r="B17" s="410" t="s">
        <v>43</v>
      </c>
      <c r="C17" s="398"/>
      <c r="D17" s="85">
        <v>17803</v>
      </c>
      <c r="E17" s="85">
        <v>18255</v>
      </c>
      <c r="F17" s="85">
        <v>18238</v>
      </c>
      <c r="G17" s="80">
        <f t="shared" si="0"/>
        <v>2.4434084143121946</v>
      </c>
      <c r="H17" s="80">
        <f t="shared" si="1"/>
        <v>-9.3125171185976435E-2</v>
      </c>
    </row>
    <row r="18" spans="1:11">
      <c r="A18" s="406"/>
      <c r="B18" s="429" t="s">
        <v>143</v>
      </c>
      <c r="C18" s="432"/>
      <c r="D18" s="91">
        <v>108214</v>
      </c>
      <c r="E18" s="91">
        <f>SUM(E19:E20)</f>
        <v>204881</v>
      </c>
      <c r="F18" s="320">
        <f>SUM(F19:F20)</f>
        <v>206859</v>
      </c>
      <c r="G18" s="298">
        <f t="shared" ref="G18:G20" si="2">(F18-D18)/D18*100</f>
        <v>91.157336389006971</v>
      </c>
      <c r="H18" s="80">
        <f t="shared" ref="H18:H20" si="3">(F18-E18)/E18*100</f>
        <v>0.96543847404102867</v>
      </c>
      <c r="J18" s="295"/>
      <c r="K18" s="295"/>
    </row>
    <row r="19" spans="1:11" ht="13.15" customHeight="1">
      <c r="A19" s="406"/>
      <c r="B19" s="416" t="s">
        <v>32</v>
      </c>
      <c r="C19" s="417"/>
      <c r="D19" s="87">
        <v>19460</v>
      </c>
      <c r="E19" s="87">
        <v>18949</v>
      </c>
      <c r="F19" s="297">
        <v>18834</v>
      </c>
      <c r="G19" s="299">
        <f t="shared" si="2"/>
        <v>-3.2168550873586845</v>
      </c>
      <c r="H19" s="86">
        <f t="shared" si="3"/>
        <v>-0.60689218428413116</v>
      </c>
      <c r="J19" s="296"/>
      <c r="K19" s="296"/>
    </row>
    <row r="20" spans="1:11" ht="18.75" customHeight="1">
      <c r="A20" s="406"/>
      <c r="B20" s="414" t="s">
        <v>36</v>
      </c>
      <c r="C20" s="415"/>
      <c r="D20" s="261">
        <v>88754</v>
      </c>
      <c r="E20" s="261">
        <f>182932+3000</f>
        <v>185932</v>
      </c>
      <c r="F20" s="321">
        <f>180025+8000</f>
        <v>188025</v>
      </c>
      <c r="G20" s="300">
        <f t="shared" si="2"/>
        <v>111.84960677828606</v>
      </c>
      <c r="H20" s="262">
        <f t="shared" si="3"/>
        <v>1.1256803562592776</v>
      </c>
      <c r="J20" s="296"/>
      <c r="K20" s="296"/>
    </row>
    <row r="21" spans="1:11" ht="23.25" customHeight="1">
      <c r="A21" s="406"/>
      <c r="B21" s="428" t="s">
        <v>42</v>
      </c>
      <c r="C21" s="429"/>
      <c r="D21" s="91">
        <v>66675</v>
      </c>
      <c r="E21" s="91">
        <v>66303</v>
      </c>
      <c r="F21" s="91">
        <v>65446</v>
      </c>
      <c r="G21" s="90">
        <f t="shared" si="0"/>
        <v>-1.8432695913010875</v>
      </c>
      <c r="H21" s="90">
        <f t="shared" si="1"/>
        <v>-1.2925508649684025</v>
      </c>
    </row>
    <row r="22" spans="1:11" ht="15" customHeight="1">
      <c r="A22" s="406"/>
      <c r="B22" s="416" t="s">
        <v>32</v>
      </c>
      <c r="C22" s="417"/>
      <c r="D22" s="87">
        <v>59763</v>
      </c>
      <c r="E22" s="87">
        <v>56597</v>
      </c>
      <c r="F22" s="87">
        <v>56247</v>
      </c>
      <c r="G22" s="86">
        <f>(F22-D22)/D22*100</f>
        <v>-5.8832387932332715</v>
      </c>
      <c r="H22" s="86">
        <f>(F22-E22)/E22*100</f>
        <v>-0.61840733607788401</v>
      </c>
    </row>
    <row r="23" spans="1:11" ht="13.5" customHeight="1">
      <c r="A23" s="406"/>
      <c r="B23" s="414" t="s">
        <v>36</v>
      </c>
      <c r="C23" s="415"/>
      <c r="D23" s="87">
        <v>6912</v>
      </c>
      <c r="E23" s="87">
        <v>9706</v>
      </c>
      <c r="F23" s="87">
        <v>9199</v>
      </c>
      <c r="G23" s="86">
        <f t="shared" si="0"/>
        <v>33.08738425925926</v>
      </c>
      <c r="H23" s="86">
        <f t="shared" si="1"/>
        <v>-5.2235730475994231</v>
      </c>
    </row>
    <row r="24" spans="1:11" ht="27" customHeight="1">
      <c r="A24" s="406"/>
      <c r="B24" s="426" t="s">
        <v>41</v>
      </c>
      <c r="C24" s="427"/>
      <c r="D24" s="89">
        <v>10926</v>
      </c>
      <c r="E24" s="89">
        <v>10986</v>
      </c>
      <c r="F24" s="89">
        <v>10991</v>
      </c>
      <c r="G24" s="88">
        <f t="shared" si="0"/>
        <v>0.5949112209408749</v>
      </c>
      <c r="H24" s="88">
        <f t="shared" si="1"/>
        <v>4.5512470416894227E-2</v>
      </c>
    </row>
    <row r="25" spans="1:11">
      <c r="A25" s="406"/>
      <c r="B25" s="416" t="s">
        <v>32</v>
      </c>
      <c r="C25" s="417"/>
      <c r="D25" s="87">
        <v>9796</v>
      </c>
      <c r="E25" s="87">
        <v>9602</v>
      </c>
      <c r="F25" s="87">
        <v>9462</v>
      </c>
      <c r="G25" s="86">
        <f>(F25-D25)/D25*100</f>
        <v>-3.4095549203756632</v>
      </c>
      <c r="H25" s="86">
        <f>(F25-E25)/E25*100</f>
        <v>-1.4580295771714225</v>
      </c>
    </row>
    <row r="26" spans="1:11">
      <c r="A26" s="406"/>
      <c r="B26" s="416" t="s">
        <v>36</v>
      </c>
      <c r="C26" s="417"/>
      <c r="D26" s="87">
        <v>1130</v>
      </c>
      <c r="E26" s="87">
        <v>1384</v>
      </c>
      <c r="F26" s="87">
        <v>1529</v>
      </c>
      <c r="G26" s="86">
        <f t="shared" si="0"/>
        <v>35.309734513274336</v>
      </c>
      <c r="H26" s="86">
        <f t="shared" si="1"/>
        <v>10.476878612716762</v>
      </c>
    </row>
    <row r="27" spans="1:11">
      <c r="A27" s="406"/>
      <c r="B27" s="400" t="s">
        <v>40</v>
      </c>
      <c r="C27" s="401"/>
      <c r="D27" s="85">
        <v>203618</v>
      </c>
      <c r="E27" s="85">
        <f>SUM(E17,E18,E21,E24)</f>
        <v>300425</v>
      </c>
      <c r="F27" s="85">
        <f>SUM(F17,F18,F21,F24)</f>
        <v>301534</v>
      </c>
      <c r="G27" s="84">
        <f t="shared" ref="G27" si="4">(F27-D27)/D27*100</f>
        <v>48.088086514944649</v>
      </c>
      <c r="H27" s="84">
        <f t="shared" ref="H27" si="5">(F27-E27)/E27*100</f>
        <v>0.36914371307314642</v>
      </c>
    </row>
    <row r="28" spans="1:11">
      <c r="A28" s="406"/>
      <c r="B28" s="398" t="s">
        <v>39</v>
      </c>
      <c r="C28" s="399"/>
      <c r="D28" s="85">
        <v>1233</v>
      </c>
      <c r="E28" s="85">
        <v>171</v>
      </c>
      <c r="F28" s="85">
        <v>187</v>
      </c>
      <c r="G28" s="84">
        <f t="shared" si="0"/>
        <v>-84.83373884833739</v>
      </c>
      <c r="H28" s="84">
        <f t="shared" si="1"/>
        <v>9.3567251461988299</v>
      </c>
    </row>
    <row r="29" spans="1:11">
      <c r="A29" s="407"/>
      <c r="B29" s="408" t="s">
        <v>38</v>
      </c>
      <c r="C29" s="409"/>
      <c r="D29" s="81">
        <v>204851</v>
      </c>
      <c r="E29" s="81">
        <f>E27+E28</f>
        <v>300596</v>
      </c>
      <c r="F29" s="81">
        <f>F27+F28</f>
        <v>301721</v>
      </c>
      <c r="G29" s="84">
        <f t="shared" ref="G29" si="6">(F29-D29)/D29*100</f>
        <v>47.288028860000686</v>
      </c>
      <c r="H29" s="84">
        <f t="shared" ref="H29" si="7">(F29-E29)/E29*100</f>
        <v>0.37425647713209759</v>
      </c>
    </row>
    <row r="30" spans="1:11">
      <c r="A30" s="83" t="s">
        <v>37</v>
      </c>
      <c r="B30" s="82"/>
      <c r="C30" s="82"/>
      <c r="D30" s="81">
        <v>1088578</v>
      </c>
      <c r="E30" s="81">
        <f>SUM(E31:E32)</f>
        <v>1205866</v>
      </c>
      <c r="F30" s="81">
        <f>SUM(F31:F32)</f>
        <v>1204631</v>
      </c>
      <c r="G30" s="80">
        <f t="shared" si="0"/>
        <v>10.660972387830729</v>
      </c>
      <c r="H30" s="80">
        <f t="shared" si="1"/>
        <v>-0.10241602300753153</v>
      </c>
      <c r="I30" s="79"/>
    </row>
    <row r="31" spans="1:11">
      <c r="A31" s="78"/>
      <c r="B31" s="420" t="s">
        <v>32</v>
      </c>
      <c r="C31" s="420"/>
      <c r="D31" s="77">
        <v>930729</v>
      </c>
      <c r="E31" s="77">
        <v>928804</v>
      </c>
      <c r="F31" s="77">
        <v>919060</v>
      </c>
      <c r="G31" s="76">
        <f t="shared" si="0"/>
        <v>-1.2537484058195241</v>
      </c>
      <c r="H31" s="76">
        <f t="shared" si="1"/>
        <v>-1.0490910891856624</v>
      </c>
      <c r="J31" s="79"/>
      <c r="K31" s="290"/>
    </row>
    <row r="32" spans="1:11">
      <c r="A32" s="75"/>
      <c r="B32" s="419" t="s">
        <v>36</v>
      </c>
      <c r="C32" s="419"/>
      <c r="D32" s="74">
        <v>157849</v>
      </c>
      <c r="E32" s="74">
        <f>SUM(E7,E12,E20,E23,E26,E15,E28)</f>
        <v>277062</v>
      </c>
      <c r="F32" s="74">
        <f>SUM(F7,F12,F20,F23,F26,F15,F28)</f>
        <v>285571</v>
      </c>
      <c r="G32" s="73">
        <f t="shared" si="0"/>
        <v>80.914038099702879</v>
      </c>
      <c r="H32" s="73">
        <f t="shared" si="1"/>
        <v>3.0711537489803726</v>
      </c>
    </row>
    <row r="33" spans="1:9" ht="12.75" customHeight="1">
      <c r="A33" s="422" t="s">
        <v>98</v>
      </c>
      <c r="B33" s="422"/>
      <c r="C33" s="422"/>
      <c r="D33" s="422"/>
      <c r="E33" s="422"/>
      <c r="F33" s="422"/>
      <c r="G33" s="422"/>
      <c r="H33" s="422"/>
    </row>
    <row r="34" spans="1:9" ht="12.75" customHeight="1">
      <c r="A34" s="418" t="s">
        <v>35</v>
      </c>
      <c r="B34" s="418"/>
      <c r="C34" s="418"/>
      <c r="D34" s="418"/>
      <c r="E34" s="418"/>
      <c r="F34" s="418"/>
      <c r="G34" s="418"/>
      <c r="H34" s="418"/>
      <c r="I34" s="72"/>
    </row>
    <row r="35" spans="1:9" ht="85.5" customHeight="1">
      <c r="A35" s="421" t="s">
        <v>158</v>
      </c>
      <c r="B35" s="421"/>
      <c r="C35" s="421"/>
      <c r="D35" s="421"/>
      <c r="E35" s="421"/>
      <c r="F35" s="421"/>
      <c r="G35" s="421"/>
      <c r="H35" s="421"/>
      <c r="I35" s="72"/>
    </row>
    <row r="36" spans="1:9" ht="26.25" customHeight="1">
      <c r="A36" s="343" t="s">
        <v>138</v>
      </c>
      <c r="B36" s="343"/>
      <c r="C36" s="343"/>
      <c r="D36" s="343"/>
      <c r="E36" s="343"/>
      <c r="F36" s="343"/>
      <c r="G36" s="343"/>
      <c r="H36" s="343"/>
    </row>
    <row r="37" spans="1:9" ht="12.75" customHeight="1">
      <c r="A37" s="13" t="s">
        <v>99</v>
      </c>
      <c r="B37" s="71"/>
      <c r="C37" s="71"/>
      <c r="D37" s="71"/>
      <c r="E37" s="71"/>
      <c r="F37" s="71"/>
      <c r="G37" s="71"/>
      <c r="H37" s="71"/>
    </row>
    <row r="38" spans="1:9">
      <c r="E38" s="79"/>
      <c r="F38" s="79"/>
    </row>
    <row r="39" spans="1:9" ht="15.75">
      <c r="A39" s="70"/>
    </row>
    <row r="41" spans="1:9" ht="12.75" customHeight="1"/>
    <row r="47" spans="1:9" ht="12.75" customHeight="1"/>
  </sheetData>
  <mergeCells count="27">
    <mergeCell ref="A33:H33"/>
    <mergeCell ref="A3:C3"/>
    <mergeCell ref="B25:C25"/>
    <mergeCell ref="B24:C24"/>
    <mergeCell ref="B22:C22"/>
    <mergeCell ref="B20:C20"/>
    <mergeCell ref="B21:C21"/>
    <mergeCell ref="B14:C14"/>
    <mergeCell ref="B4:B8"/>
    <mergeCell ref="B18:C18"/>
    <mergeCell ref="B15:C15"/>
    <mergeCell ref="A36:H36"/>
    <mergeCell ref="B28:C28"/>
    <mergeCell ref="B27:C27"/>
    <mergeCell ref="A4:A16"/>
    <mergeCell ref="B16:C16"/>
    <mergeCell ref="A17:A29"/>
    <mergeCell ref="B29:C29"/>
    <mergeCell ref="B17:C17"/>
    <mergeCell ref="B9:B13"/>
    <mergeCell ref="B23:C23"/>
    <mergeCell ref="B19:C19"/>
    <mergeCell ref="A34:H34"/>
    <mergeCell ref="B26:C26"/>
    <mergeCell ref="B32:C32"/>
    <mergeCell ref="B31:C31"/>
    <mergeCell ref="A35:H35"/>
  </mergeCells>
  <pageMargins left="0.78740157499999996" right="0.78740157499999996" top="0.984251969" bottom="0.984251969" header="0.4921259845" footer="0.492125984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L31"/>
  <sheetViews>
    <sheetView zoomScaleNormal="100" workbookViewId="0"/>
  </sheetViews>
  <sheetFormatPr baseColWidth="10" defaultColWidth="11.42578125" defaultRowHeight="12.75"/>
  <cols>
    <col min="1" max="1" width="27.42578125" style="108" customWidth="1"/>
    <col min="2" max="9" width="12.85546875" style="108" bestFit="1" customWidth="1"/>
    <col min="10" max="10" width="11.140625" style="108" bestFit="1" customWidth="1"/>
    <col min="11" max="11" width="11.5703125" style="108" customWidth="1"/>
    <col min="12" max="12" width="12.42578125" style="108" bestFit="1" customWidth="1"/>
    <col min="13" max="16384" width="11.42578125" style="108"/>
  </cols>
  <sheetData>
    <row r="1" spans="1:12">
      <c r="A1" s="118" t="s">
        <v>147</v>
      </c>
      <c r="B1" s="116"/>
      <c r="C1" s="116"/>
      <c r="D1" s="116"/>
      <c r="E1" s="116"/>
      <c r="F1" s="116"/>
      <c r="G1" s="116"/>
      <c r="H1" s="116"/>
    </row>
    <row r="2" spans="1:12">
      <c r="A2" s="116"/>
      <c r="B2" s="116"/>
      <c r="C2" s="116"/>
      <c r="D2" s="116"/>
      <c r="E2" s="116"/>
      <c r="F2" s="116"/>
      <c r="G2" s="116"/>
      <c r="H2" s="116"/>
    </row>
    <row r="3" spans="1:12">
      <c r="A3" s="116"/>
      <c r="B3" s="116"/>
      <c r="C3" s="116"/>
      <c r="D3" s="116"/>
      <c r="E3" s="116"/>
      <c r="F3" s="116"/>
      <c r="G3" s="116"/>
      <c r="H3" s="116"/>
    </row>
    <row r="4" spans="1:12">
      <c r="A4" s="116"/>
      <c r="B4" s="116"/>
      <c r="C4" s="116"/>
      <c r="D4" s="116"/>
      <c r="E4" s="116"/>
      <c r="F4" s="116"/>
      <c r="G4" s="116"/>
      <c r="H4" s="116"/>
    </row>
    <row r="5" spans="1:12">
      <c r="A5" s="116"/>
      <c r="B5" s="116"/>
      <c r="C5" s="116"/>
      <c r="D5" s="116"/>
      <c r="E5" s="116"/>
      <c r="F5" s="116"/>
      <c r="G5" s="116"/>
      <c r="H5" s="116"/>
    </row>
    <row r="6" spans="1:12">
      <c r="A6" s="116"/>
      <c r="B6" s="116"/>
      <c r="C6" s="116"/>
      <c r="D6" s="116"/>
      <c r="E6" s="116"/>
      <c r="F6" s="116"/>
      <c r="G6" s="116"/>
      <c r="H6" s="116"/>
    </row>
    <row r="7" spans="1:12">
      <c r="A7" s="116"/>
      <c r="B7" s="116"/>
      <c r="C7" s="116"/>
      <c r="D7" s="116"/>
      <c r="E7" s="116"/>
      <c r="F7" s="116"/>
      <c r="G7" s="116"/>
      <c r="H7" s="116"/>
    </row>
    <row r="8" spans="1:12">
      <c r="A8" s="116"/>
      <c r="B8" s="116"/>
      <c r="C8" s="116"/>
      <c r="D8" s="116"/>
      <c r="E8" s="116"/>
      <c r="F8" s="116"/>
      <c r="G8" s="116"/>
      <c r="H8" s="116"/>
    </row>
    <row r="9" spans="1:12">
      <c r="A9" s="116"/>
      <c r="B9" s="116"/>
      <c r="C9" s="116"/>
      <c r="D9" s="116"/>
      <c r="E9" s="116"/>
      <c r="F9" s="116"/>
      <c r="G9" s="116"/>
      <c r="H9" s="116"/>
    </row>
    <row r="10" spans="1:12">
      <c r="A10" s="116"/>
      <c r="B10" s="116"/>
      <c r="C10" s="116"/>
      <c r="D10" s="116"/>
      <c r="E10" s="116"/>
      <c r="F10" s="116"/>
      <c r="G10" s="116"/>
      <c r="H10" s="116"/>
    </row>
    <row r="11" spans="1:12">
      <c r="A11" s="116"/>
      <c r="B11" s="116"/>
      <c r="C11" s="116"/>
      <c r="D11" s="116"/>
      <c r="E11" s="116"/>
      <c r="F11" s="116"/>
      <c r="G11" s="116"/>
      <c r="H11" s="116"/>
    </row>
    <row r="12" spans="1:12">
      <c r="A12" s="116"/>
      <c r="B12" s="116"/>
      <c r="C12" s="116"/>
      <c r="D12" s="116"/>
      <c r="E12" s="116"/>
      <c r="F12" s="116"/>
      <c r="G12" s="116"/>
      <c r="H12" s="116"/>
    </row>
    <row r="13" spans="1:12">
      <c r="A13" s="116"/>
      <c r="B13" s="116"/>
      <c r="C13" s="116"/>
      <c r="D13" s="116"/>
      <c r="E13" s="116"/>
      <c r="F13" s="116"/>
      <c r="G13" s="116"/>
      <c r="H13" s="116"/>
      <c r="L13" s="109"/>
    </row>
    <row r="14" spans="1:12">
      <c r="A14" s="116"/>
      <c r="B14" s="116"/>
      <c r="C14" s="116"/>
      <c r="D14" s="116"/>
      <c r="E14" s="116"/>
      <c r="F14" s="116"/>
      <c r="G14" s="116"/>
      <c r="H14" s="116"/>
    </row>
    <row r="15" spans="1:12">
      <c r="A15" s="116"/>
      <c r="B15" s="116"/>
      <c r="C15" s="116"/>
      <c r="D15" s="116"/>
      <c r="E15" s="116"/>
      <c r="F15" s="116"/>
      <c r="G15" s="116"/>
      <c r="H15" s="116"/>
    </row>
    <row r="16" spans="1:12">
      <c r="A16" s="116"/>
      <c r="B16" s="116"/>
      <c r="C16" s="116"/>
      <c r="D16" s="116"/>
      <c r="E16" s="116"/>
      <c r="F16" s="116"/>
      <c r="G16" s="116"/>
      <c r="H16" s="116"/>
    </row>
    <row r="17" spans="1:12">
      <c r="A17" s="116"/>
      <c r="B17" s="116"/>
      <c r="C17" s="116"/>
      <c r="D17" s="116"/>
      <c r="E17" s="116"/>
      <c r="F17" s="116"/>
      <c r="G17" s="116"/>
      <c r="H17" s="116"/>
    </row>
    <row r="18" spans="1:12">
      <c r="A18" s="116"/>
      <c r="B18" s="116"/>
      <c r="C18" s="116"/>
      <c r="D18" s="116"/>
      <c r="E18" s="116"/>
      <c r="F18" s="116"/>
      <c r="G18" s="116"/>
      <c r="H18" s="116"/>
    </row>
    <row r="19" spans="1:12">
      <c r="A19" s="116" t="s">
        <v>98</v>
      </c>
      <c r="B19" s="116"/>
      <c r="C19" s="116"/>
      <c r="D19" s="116"/>
      <c r="E19" s="116"/>
      <c r="F19" s="116"/>
      <c r="H19" s="49"/>
    </row>
    <row r="20" spans="1:12" ht="79.5" customHeight="1">
      <c r="A20" s="421" t="s">
        <v>159</v>
      </c>
      <c r="B20" s="421"/>
      <c r="C20" s="421"/>
      <c r="D20" s="421"/>
      <c r="E20" s="421"/>
      <c r="F20" s="421"/>
      <c r="G20" s="421"/>
      <c r="H20" s="421"/>
    </row>
    <row r="21" spans="1:12" ht="25.5" customHeight="1">
      <c r="A21" s="433" t="s">
        <v>138</v>
      </c>
      <c r="B21" s="434"/>
      <c r="C21" s="434"/>
      <c r="D21" s="434"/>
      <c r="E21" s="434"/>
      <c r="F21" s="434"/>
      <c r="G21" s="434"/>
      <c r="H21" s="434"/>
    </row>
    <row r="22" spans="1:12">
      <c r="A22" s="117" t="s">
        <v>101</v>
      </c>
      <c r="B22" s="116"/>
      <c r="C22" s="116"/>
      <c r="D22" s="116"/>
      <c r="E22" s="116"/>
      <c r="F22" s="116"/>
      <c r="G22" s="116"/>
      <c r="H22" s="116"/>
    </row>
    <row r="23" spans="1:12">
      <c r="A23" s="117"/>
      <c r="B23" s="116"/>
      <c r="C23" s="116"/>
      <c r="D23" s="116"/>
      <c r="E23" s="116"/>
      <c r="F23" s="116"/>
      <c r="G23" s="116"/>
      <c r="H23" s="116"/>
    </row>
    <row r="25" spans="1:12" ht="15">
      <c r="B25" s="115">
        <v>2015</v>
      </c>
      <c r="C25" s="115">
        <v>2016</v>
      </c>
      <c r="D25" s="115">
        <v>2017</v>
      </c>
      <c r="E25" s="115">
        <v>2018</v>
      </c>
      <c r="F25" s="115">
        <v>2019</v>
      </c>
      <c r="G25" s="115">
        <v>2020</v>
      </c>
      <c r="H25" s="115">
        <v>2021</v>
      </c>
      <c r="I25" s="115">
        <v>2022</v>
      </c>
      <c r="K25" s="323"/>
      <c r="L25" s="323"/>
    </row>
    <row r="26" spans="1:12">
      <c r="A26" s="112" t="s">
        <v>7</v>
      </c>
      <c r="B26" s="263">
        <v>879330</v>
      </c>
      <c r="C26" s="263">
        <v>888665</v>
      </c>
      <c r="D26" s="263">
        <v>897341</v>
      </c>
      <c r="E26" s="263">
        <v>899265</v>
      </c>
      <c r="F26" s="263">
        <v>895571</v>
      </c>
      <c r="G26" s="263">
        <v>898390</v>
      </c>
      <c r="H26" s="263">
        <v>892320</v>
      </c>
      <c r="I26" s="263">
        <v>888206</v>
      </c>
    </row>
    <row r="27" spans="1:12">
      <c r="A27" s="289" t="s">
        <v>144</v>
      </c>
      <c r="B27" s="264">
        <v>203618</v>
      </c>
      <c r="C27" s="265">
        <v>216494</v>
      </c>
      <c r="D27" s="265">
        <v>231286</v>
      </c>
      <c r="E27" s="264">
        <v>249972</v>
      </c>
      <c r="F27" s="264">
        <v>277521</v>
      </c>
      <c r="G27" s="264">
        <v>296428</v>
      </c>
      <c r="H27" s="265">
        <f>297425+3000</f>
        <v>300425</v>
      </c>
      <c r="I27" s="265">
        <f>293534+8000</f>
        <v>301534</v>
      </c>
      <c r="K27" s="291"/>
      <c r="L27" s="291"/>
    </row>
    <row r="28" spans="1:12" ht="38.25">
      <c r="A28" s="113" t="s">
        <v>56</v>
      </c>
      <c r="B28" s="264">
        <v>5630</v>
      </c>
      <c r="C28" s="265">
        <v>7484</v>
      </c>
      <c r="D28" s="265">
        <v>8190</v>
      </c>
      <c r="E28" s="264">
        <v>7140</v>
      </c>
      <c r="F28" s="264">
        <v>6180</v>
      </c>
      <c r="G28" s="264">
        <v>6700</v>
      </c>
      <c r="H28" s="265">
        <v>13121</v>
      </c>
      <c r="I28" s="265">
        <v>14891</v>
      </c>
    </row>
    <row r="29" spans="1:12" ht="15">
      <c r="A29" s="111" t="s">
        <v>55</v>
      </c>
      <c r="B29" s="266">
        <v>1088578</v>
      </c>
      <c r="C29" s="266">
        <v>1112643</v>
      </c>
      <c r="D29" s="266">
        <v>1136817</v>
      </c>
      <c r="E29" s="266">
        <v>1156377</v>
      </c>
      <c r="F29" s="266">
        <v>1179272</v>
      </c>
      <c r="G29" s="266">
        <v>1201518</v>
      </c>
      <c r="H29" s="266">
        <f>SUM(H26:H28)</f>
        <v>1205866</v>
      </c>
      <c r="I29" s="266">
        <f>SUM(I26:I28)</f>
        <v>1204631</v>
      </c>
      <c r="J29" s="291"/>
    </row>
    <row r="30" spans="1:12">
      <c r="E30" s="109"/>
      <c r="I30" s="110"/>
      <c r="J30" s="110"/>
      <c r="K30" s="110"/>
      <c r="L30" s="110"/>
    </row>
    <row r="31" spans="1:12">
      <c r="G31" s="291"/>
      <c r="H31" s="291"/>
      <c r="I31" s="291"/>
      <c r="L31" s="109"/>
    </row>
  </sheetData>
  <mergeCells count="2">
    <mergeCell ref="A21:H21"/>
    <mergeCell ref="A20:H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N36"/>
  <sheetViews>
    <sheetView zoomScaleNormal="100" workbookViewId="0"/>
  </sheetViews>
  <sheetFormatPr baseColWidth="10" defaultColWidth="11.42578125" defaultRowHeight="12.75"/>
  <cols>
    <col min="1" max="1" width="31.140625" style="108" customWidth="1"/>
    <col min="2" max="2" width="30.85546875" style="108" customWidth="1"/>
    <col min="3" max="10" width="8.7109375" style="108" bestFit="1" customWidth="1"/>
    <col min="11" max="14" width="7" style="108" bestFit="1" customWidth="1"/>
    <col min="15" max="21" width="22.140625" style="108" bestFit="1" customWidth="1"/>
    <col min="22" max="22" width="17.85546875" style="108" bestFit="1" customWidth="1"/>
    <col min="23" max="23" width="27.140625" style="108" bestFit="1" customWidth="1"/>
    <col min="24" max="16384" width="11.42578125" style="108"/>
  </cols>
  <sheetData>
    <row r="1" spans="1:5">
      <c r="A1" s="125" t="s">
        <v>148</v>
      </c>
      <c r="B1" s="125"/>
      <c r="C1" s="125"/>
      <c r="D1" s="116"/>
      <c r="E1" s="116"/>
    </row>
    <row r="2" spans="1:5">
      <c r="A2" s="125"/>
      <c r="B2" s="125"/>
      <c r="C2" s="125"/>
      <c r="D2" s="116"/>
      <c r="E2" s="116"/>
    </row>
    <row r="3" spans="1:5">
      <c r="A3" s="124"/>
      <c r="B3" s="124"/>
      <c r="C3" s="124"/>
      <c r="D3" s="116"/>
      <c r="E3" s="116"/>
    </row>
    <row r="4" spans="1:5">
      <c r="A4" s="124"/>
      <c r="B4" s="124"/>
      <c r="C4" s="124"/>
      <c r="D4" s="116"/>
      <c r="E4" s="116"/>
    </row>
    <row r="5" spans="1:5">
      <c r="A5" s="124"/>
      <c r="B5" s="124"/>
      <c r="C5" s="124"/>
      <c r="D5" s="116"/>
      <c r="E5" s="116"/>
    </row>
    <row r="6" spans="1:5">
      <c r="A6" s="124"/>
      <c r="B6" s="124"/>
      <c r="C6" s="124"/>
      <c r="D6" s="116"/>
      <c r="E6" s="116"/>
    </row>
    <row r="7" spans="1:5">
      <c r="A7" s="124"/>
      <c r="B7" s="124"/>
      <c r="C7" s="124"/>
      <c r="D7" s="116"/>
      <c r="E7" s="116"/>
    </row>
    <row r="8" spans="1:5">
      <c r="A8" s="124"/>
      <c r="B8" s="124"/>
      <c r="C8" s="124"/>
      <c r="D8" s="116"/>
      <c r="E8" s="116"/>
    </row>
    <row r="9" spans="1:5">
      <c r="A9" s="124"/>
      <c r="B9" s="124"/>
      <c r="C9" s="124"/>
      <c r="D9" s="116"/>
      <c r="E9" s="116"/>
    </row>
    <row r="10" spans="1:5">
      <c r="A10" s="124"/>
      <c r="B10" s="124"/>
      <c r="C10" s="124"/>
      <c r="D10" s="116"/>
      <c r="E10" s="116"/>
    </row>
    <row r="11" spans="1:5">
      <c r="A11" s="124"/>
      <c r="B11" s="124"/>
      <c r="C11" s="124"/>
      <c r="D11" s="116"/>
      <c r="E11" s="116"/>
    </row>
    <row r="12" spans="1:5">
      <c r="A12" s="124"/>
      <c r="B12" s="124"/>
      <c r="C12" s="124"/>
      <c r="D12" s="116"/>
      <c r="E12" s="116"/>
    </row>
    <row r="13" spans="1:5">
      <c r="A13" s="124"/>
      <c r="B13" s="124"/>
      <c r="C13" s="124"/>
      <c r="D13" s="116"/>
      <c r="E13" s="116"/>
    </row>
    <row r="14" spans="1:5">
      <c r="A14" s="124"/>
      <c r="B14" s="124"/>
      <c r="C14" s="124"/>
      <c r="D14" s="116"/>
      <c r="E14" s="116"/>
    </row>
    <row r="15" spans="1:5">
      <c r="A15" s="124"/>
      <c r="B15" s="124"/>
      <c r="C15" s="124"/>
      <c r="D15" s="116"/>
      <c r="E15" s="116"/>
    </row>
    <row r="16" spans="1:5">
      <c r="A16" s="124"/>
      <c r="B16" s="124"/>
      <c r="C16" s="124"/>
      <c r="D16" s="116"/>
      <c r="E16" s="116"/>
    </row>
    <row r="17" spans="1:10">
      <c r="A17" s="124"/>
      <c r="B17" s="124"/>
      <c r="C17" s="124"/>
      <c r="D17" s="116"/>
      <c r="E17" s="116"/>
    </row>
    <row r="18" spans="1:10">
      <c r="A18" s="124"/>
      <c r="B18" s="124"/>
      <c r="C18" s="124"/>
      <c r="D18" s="116"/>
      <c r="E18" s="116"/>
    </row>
    <row r="19" spans="1:10">
      <c r="A19" s="124"/>
      <c r="B19" s="124"/>
      <c r="C19" s="124"/>
      <c r="D19" s="116"/>
      <c r="E19" s="116"/>
    </row>
    <row r="20" spans="1:10">
      <c r="A20" s="124"/>
      <c r="B20" s="124"/>
      <c r="C20" s="124"/>
      <c r="D20" s="116"/>
      <c r="E20" s="116"/>
    </row>
    <row r="21" spans="1:10">
      <c r="A21" s="124"/>
      <c r="B21" s="124"/>
      <c r="C21" s="124"/>
      <c r="D21" s="116"/>
      <c r="E21" s="116"/>
    </row>
    <row r="22" spans="1:10">
      <c r="A22" s="124"/>
      <c r="B22" s="124"/>
      <c r="C22" s="124"/>
      <c r="D22" s="116"/>
      <c r="E22" s="116"/>
    </row>
    <row r="23" spans="1:10">
      <c r="A23" s="124"/>
      <c r="B23" s="124"/>
      <c r="C23" s="124"/>
      <c r="D23" s="116"/>
      <c r="E23" s="116"/>
    </row>
    <row r="24" spans="1:10">
      <c r="A24" s="124" t="s">
        <v>98</v>
      </c>
      <c r="B24" s="124"/>
      <c r="C24" s="123"/>
      <c r="D24" s="116"/>
      <c r="E24" s="116"/>
    </row>
    <row r="25" spans="1:10" ht="26.25" customHeight="1">
      <c r="A25" s="343" t="s">
        <v>141</v>
      </c>
      <c r="B25" s="343"/>
      <c r="C25" s="343"/>
      <c r="D25" s="343"/>
      <c r="E25" s="343"/>
    </row>
    <row r="26" spans="1:10">
      <c r="A26" s="117" t="s">
        <v>101</v>
      </c>
      <c r="B26" s="116"/>
      <c r="C26" s="116"/>
      <c r="D26" s="116"/>
      <c r="E26" s="116"/>
    </row>
    <row r="28" spans="1:10">
      <c r="A28" s="435"/>
      <c r="B28" s="435"/>
      <c r="C28" s="435"/>
      <c r="D28" s="435"/>
      <c r="E28" s="435"/>
      <c r="F28" s="435"/>
    </row>
    <row r="29" spans="1:10" ht="15">
      <c r="A29" s="115"/>
      <c r="B29" s="115"/>
      <c r="C29" s="115">
        <v>2015</v>
      </c>
      <c r="D29" s="115">
        <v>2016</v>
      </c>
      <c r="E29" s="115">
        <v>2017</v>
      </c>
      <c r="F29" s="115">
        <v>2018</v>
      </c>
      <c r="G29" s="115">
        <v>2019</v>
      </c>
      <c r="H29" s="115">
        <v>2020</v>
      </c>
      <c r="I29" s="115">
        <v>2021</v>
      </c>
      <c r="J29" s="115">
        <v>2022</v>
      </c>
    </row>
    <row r="30" spans="1:10">
      <c r="A30" s="122" t="s">
        <v>58</v>
      </c>
      <c r="B30" s="122" t="s">
        <v>51</v>
      </c>
      <c r="C30" s="268">
        <v>46365</v>
      </c>
      <c r="D30" s="268">
        <v>46623</v>
      </c>
      <c r="E30" s="268">
        <v>46970</v>
      </c>
      <c r="F30" s="268">
        <v>46619</v>
      </c>
      <c r="G30" s="268">
        <v>46413</v>
      </c>
      <c r="H30" s="268">
        <v>47090</v>
      </c>
      <c r="I30" s="268">
        <v>46531</v>
      </c>
      <c r="J30" s="268">
        <v>46048</v>
      </c>
    </row>
    <row r="31" spans="1:10">
      <c r="A31" s="122"/>
      <c r="B31" s="122" t="s">
        <v>50</v>
      </c>
      <c r="C31" s="268">
        <v>95173</v>
      </c>
      <c r="D31" s="268">
        <v>95846</v>
      </c>
      <c r="E31" s="268">
        <v>96457</v>
      </c>
      <c r="F31" s="268">
        <v>96135</v>
      </c>
      <c r="G31" s="268">
        <v>95857</v>
      </c>
      <c r="H31" s="268">
        <v>96405</v>
      </c>
      <c r="I31" s="268">
        <v>95833</v>
      </c>
      <c r="J31" s="268">
        <v>95525</v>
      </c>
    </row>
    <row r="32" spans="1:10">
      <c r="A32" s="122" t="s">
        <v>60</v>
      </c>
      <c r="B32" s="122" t="s">
        <v>53</v>
      </c>
      <c r="C32" s="268">
        <v>346867</v>
      </c>
      <c r="D32" s="268">
        <v>351153</v>
      </c>
      <c r="E32" s="268">
        <v>354645</v>
      </c>
      <c r="F32" s="268">
        <v>357023</v>
      </c>
      <c r="G32" s="268">
        <v>357088</v>
      </c>
      <c r="H32" s="268">
        <v>358686</v>
      </c>
      <c r="I32" s="268">
        <v>357135</v>
      </c>
      <c r="J32" s="268">
        <v>356168</v>
      </c>
    </row>
    <row r="33" spans="1:14">
      <c r="A33" s="122"/>
      <c r="B33" s="122" t="s">
        <v>59</v>
      </c>
      <c r="C33" s="268">
        <v>390925</v>
      </c>
      <c r="D33" s="268">
        <v>395043</v>
      </c>
      <c r="E33" s="268">
        <v>399269</v>
      </c>
      <c r="F33" s="268">
        <v>399488</v>
      </c>
      <c r="G33" s="268">
        <v>396213</v>
      </c>
      <c r="H33" s="268">
        <v>396209</v>
      </c>
      <c r="I33" s="268">
        <v>392821</v>
      </c>
      <c r="J33" s="268">
        <v>390465</v>
      </c>
    </row>
    <row r="34" spans="1:14">
      <c r="A34" s="121"/>
      <c r="B34" s="121"/>
      <c r="C34" s="120"/>
      <c r="D34" s="119"/>
      <c r="E34" s="119"/>
      <c r="F34" s="119"/>
      <c r="G34" s="119"/>
      <c r="H34" s="119"/>
      <c r="I34" s="119"/>
      <c r="J34" s="119"/>
      <c r="K34" s="119"/>
      <c r="L34" s="119"/>
      <c r="M34" s="119"/>
      <c r="N34" s="119"/>
    </row>
    <row r="35" spans="1:14">
      <c r="D35" s="119"/>
      <c r="E35" s="119"/>
      <c r="F35" s="119"/>
      <c r="G35" s="119"/>
      <c r="H35" s="119"/>
      <c r="I35" s="119"/>
      <c r="J35" s="119"/>
      <c r="K35" s="119"/>
      <c r="L35" s="119"/>
      <c r="M35" s="119"/>
      <c r="N35" s="119"/>
    </row>
    <row r="36" spans="1:14">
      <c r="G36" s="110"/>
      <c r="H36" s="110"/>
      <c r="M36" s="110"/>
      <c r="N36" s="110"/>
    </row>
  </sheetData>
  <mergeCells count="2">
    <mergeCell ref="A28:F28"/>
    <mergeCell ref="A25:E25"/>
  </mergeCells>
  <pageMargins left="0.31496062992125984" right="0.31496062992125984"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O37"/>
  <sheetViews>
    <sheetView zoomScaleNormal="100" workbookViewId="0"/>
  </sheetViews>
  <sheetFormatPr baseColWidth="10" defaultColWidth="11.42578125" defaultRowHeight="12.75"/>
  <cols>
    <col min="1" max="1" width="27.85546875" style="108" customWidth="1"/>
    <col min="2" max="9" width="8.7109375" style="108" bestFit="1" customWidth="1"/>
    <col min="10" max="11" width="7" style="108" bestFit="1" customWidth="1"/>
    <col min="12" max="13" width="10.85546875" style="108" customWidth="1"/>
    <col min="14" max="16384" width="11.42578125" style="108"/>
  </cols>
  <sheetData>
    <row r="1" spans="1:9">
      <c r="A1" s="118" t="s">
        <v>125</v>
      </c>
      <c r="B1" s="116"/>
      <c r="C1" s="116"/>
      <c r="D1" s="116"/>
      <c r="E1" s="116"/>
      <c r="F1" s="116"/>
      <c r="G1" s="116"/>
      <c r="H1" s="116"/>
      <c r="I1" s="116"/>
    </row>
    <row r="2" spans="1:9">
      <c r="A2" s="116"/>
      <c r="B2" s="116"/>
      <c r="C2" s="116"/>
      <c r="D2" s="116"/>
      <c r="E2" s="116"/>
      <c r="F2" s="116"/>
      <c r="G2" s="116"/>
      <c r="H2" s="116"/>
      <c r="I2" s="116"/>
    </row>
    <row r="3" spans="1:9">
      <c r="A3" s="116"/>
      <c r="B3" s="116"/>
      <c r="C3" s="116"/>
      <c r="D3" s="116"/>
      <c r="E3" s="116"/>
      <c r="F3" s="116"/>
      <c r="G3" s="116"/>
      <c r="H3" s="116"/>
      <c r="I3" s="116"/>
    </row>
    <row r="4" spans="1:9">
      <c r="A4" s="116"/>
      <c r="B4" s="116"/>
      <c r="C4" s="116"/>
      <c r="D4" s="116"/>
      <c r="E4" s="116"/>
      <c r="F4" s="116"/>
      <c r="G4" s="116"/>
      <c r="H4" s="116"/>
      <c r="I4" s="129"/>
    </row>
    <row r="5" spans="1:9">
      <c r="A5" s="116"/>
      <c r="B5" s="116"/>
      <c r="C5" s="116"/>
      <c r="D5" s="116"/>
      <c r="E5" s="116"/>
      <c r="F5" s="116"/>
      <c r="G5" s="116"/>
      <c r="H5" s="116"/>
      <c r="I5" s="116"/>
    </row>
    <row r="6" spans="1:9">
      <c r="A6" s="116"/>
      <c r="B6" s="116"/>
      <c r="C6" s="116"/>
      <c r="D6" s="116"/>
      <c r="E6" s="116"/>
      <c r="F6" s="116"/>
      <c r="G6" s="116"/>
      <c r="H6" s="116"/>
      <c r="I6" s="116"/>
    </row>
    <row r="7" spans="1:9">
      <c r="A7" s="116"/>
      <c r="B7" s="116"/>
      <c r="C7" s="116"/>
      <c r="D7" s="116"/>
      <c r="E7" s="116"/>
      <c r="F7" s="116"/>
      <c r="G7" s="116"/>
      <c r="H7" s="116"/>
      <c r="I7" s="116"/>
    </row>
    <row r="8" spans="1:9">
      <c r="A8" s="116"/>
      <c r="B8" s="116"/>
      <c r="C8" s="116"/>
      <c r="D8" s="116"/>
      <c r="E8" s="116"/>
      <c r="F8" s="116"/>
      <c r="G8" s="116"/>
      <c r="H8" s="116"/>
      <c r="I8" s="116"/>
    </row>
    <row r="9" spans="1:9">
      <c r="A9" s="116"/>
      <c r="B9" s="116"/>
      <c r="C9" s="116"/>
      <c r="D9" s="116"/>
      <c r="E9" s="116"/>
      <c r="F9" s="116"/>
      <c r="G9" s="116"/>
      <c r="H9" s="116"/>
      <c r="I9" s="116"/>
    </row>
    <row r="10" spans="1:9">
      <c r="A10" s="116"/>
      <c r="B10" s="116"/>
      <c r="C10" s="116"/>
      <c r="D10" s="116"/>
      <c r="E10" s="116"/>
      <c r="F10" s="116"/>
      <c r="G10" s="116"/>
      <c r="H10" s="116"/>
      <c r="I10" s="116"/>
    </row>
    <row r="11" spans="1:9">
      <c r="A11" s="116"/>
      <c r="B11" s="116"/>
      <c r="C11" s="116"/>
      <c r="D11" s="116"/>
      <c r="E11" s="116"/>
      <c r="F11" s="116"/>
      <c r="G11" s="116"/>
      <c r="H11" s="116"/>
      <c r="I11" s="116"/>
    </row>
    <row r="12" spans="1:9">
      <c r="A12" s="116"/>
      <c r="B12" s="116"/>
      <c r="C12" s="116"/>
      <c r="D12" s="116"/>
      <c r="E12" s="116"/>
      <c r="F12" s="116"/>
      <c r="G12" s="116"/>
      <c r="H12" s="116"/>
      <c r="I12" s="116"/>
    </row>
    <row r="13" spans="1:9">
      <c r="A13" s="116"/>
      <c r="B13" s="116"/>
      <c r="C13" s="116"/>
      <c r="D13" s="116"/>
      <c r="E13" s="116"/>
      <c r="F13" s="116"/>
      <c r="G13" s="116"/>
      <c r="H13" s="116"/>
      <c r="I13" s="116"/>
    </row>
    <row r="14" spans="1:9">
      <c r="A14" s="116"/>
      <c r="B14" s="116"/>
      <c r="C14" s="116"/>
      <c r="D14" s="116"/>
      <c r="E14" s="116"/>
      <c r="F14" s="116"/>
      <c r="G14" s="116"/>
      <c r="H14" s="116"/>
      <c r="I14" s="116"/>
    </row>
    <row r="15" spans="1:9">
      <c r="A15" s="116"/>
      <c r="B15" s="116"/>
      <c r="C15" s="116"/>
      <c r="D15" s="116"/>
      <c r="E15" s="116"/>
      <c r="F15" s="116"/>
      <c r="G15" s="116"/>
      <c r="H15" s="116"/>
      <c r="I15" s="116"/>
    </row>
    <row r="16" spans="1:9">
      <c r="A16" s="116"/>
      <c r="B16" s="116"/>
      <c r="C16" s="116"/>
      <c r="D16" s="116"/>
      <c r="E16" s="116"/>
      <c r="F16" s="116"/>
      <c r="G16" s="116"/>
      <c r="H16" s="116"/>
      <c r="I16" s="116"/>
    </row>
    <row r="17" spans="1:9">
      <c r="A17" s="116"/>
      <c r="B17" s="116"/>
      <c r="C17" s="116"/>
      <c r="D17" s="116"/>
      <c r="E17" s="116"/>
      <c r="F17" s="116"/>
      <c r="G17" s="116"/>
      <c r="H17" s="116"/>
      <c r="I17" s="116"/>
    </row>
    <row r="18" spans="1:9">
      <c r="A18" s="116"/>
      <c r="B18" s="116"/>
      <c r="C18" s="116"/>
      <c r="D18" s="116"/>
      <c r="E18" s="116"/>
      <c r="F18" s="116"/>
      <c r="G18" s="116"/>
      <c r="H18" s="116"/>
      <c r="I18" s="116"/>
    </row>
    <row r="19" spans="1:9">
      <c r="A19" s="116"/>
      <c r="B19" s="116"/>
      <c r="C19" s="116"/>
      <c r="D19" s="116"/>
      <c r="E19" s="116"/>
      <c r="F19" s="116"/>
      <c r="G19" s="116"/>
      <c r="H19" s="116"/>
      <c r="I19" s="116"/>
    </row>
    <row r="20" spans="1:9">
      <c r="A20" s="116"/>
      <c r="B20" s="116"/>
      <c r="C20" s="116"/>
      <c r="D20" s="116"/>
      <c r="E20" s="116"/>
      <c r="F20" s="116"/>
      <c r="G20" s="116"/>
      <c r="H20" s="116"/>
      <c r="I20" s="116"/>
    </row>
    <row r="21" spans="1:9">
      <c r="A21" s="116"/>
      <c r="B21" s="116"/>
      <c r="C21" s="116"/>
      <c r="D21" s="116"/>
      <c r="E21" s="116"/>
      <c r="F21" s="116"/>
      <c r="G21" s="116"/>
      <c r="H21" s="116"/>
      <c r="I21" s="116"/>
    </row>
    <row r="22" spans="1:9" ht="15">
      <c r="A22" s="116"/>
      <c r="B22" s="116"/>
      <c r="C22" s="116"/>
      <c r="D22" s="116"/>
      <c r="E22" s="116"/>
      <c r="F22" s="116"/>
      <c r="G22" s="116"/>
      <c r="H22" s="128" t="s">
        <v>0</v>
      </c>
      <c r="I22" s="116"/>
    </row>
    <row r="23" spans="1:9">
      <c r="A23" s="116" t="s">
        <v>98</v>
      </c>
      <c r="B23" s="116"/>
      <c r="C23" s="116"/>
      <c r="D23" s="116"/>
      <c r="E23" s="116"/>
      <c r="F23" s="116"/>
      <c r="G23" s="116"/>
      <c r="H23" s="116"/>
      <c r="I23" s="49"/>
    </row>
    <row r="24" spans="1:9" ht="101.25" customHeight="1">
      <c r="A24" s="436" t="s">
        <v>160</v>
      </c>
      <c r="B24" s="436"/>
      <c r="C24" s="436"/>
      <c r="D24" s="436"/>
      <c r="E24" s="436"/>
      <c r="F24" s="436"/>
      <c r="G24" s="436"/>
      <c r="H24" s="436"/>
      <c r="I24" s="49"/>
    </row>
    <row r="25" spans="1:9" ht="27.75" customHeight="1">
      <c r="A25" s="343" t="s">
        <v>142</v>
      </c>
      <c r="B25" s="343"/>
      <c r="C25" s="343"/>
      <c r="D25" s="343"/>
      <c r="E25" s="343"/>
      <c r="F25" s="343"/>
      <c r="G25" s="343"/>
      <c r="H25" s="343"/>
      <c r="I25" s="343"/>
    </row>
    <row r="26" spans="1:9">
      <c r="A26" s="117" t="s">
        <v>101</v>
      </c>
      <c r="B26" s="116"/>
      <c r="C26" s="116"/>
      <c r="D26" s="116"/>
      <c r="E26" s="116"/>
      <c r="F26" s="116"/>
      <c r="G26" s="116"/>
      <c r="H26" s="116"/>
      <c r="I26" s="116"/>
    </row>
    <row r="27" spans="1:9">
      <c r="A27" s="116"/>
      <c r="B27" s="116"/>
      <c r="C27" s="116"/>
      <c r="D27" s="116"/>
      <c r="E27" s="116"/>
      <c r="F27" s="116"/>
      <c r="G27" s="116"/>
      <c r="H27" s="116"/>
      <c r="I27" s="116"/>
    </row>
    <row r="32" spans="1:9" ht="15">
      <c r="A32" s="115"/>
      <c r="B32" s="127">
        <v>2015</v>
      </c>
      <c r="C32" s="127">
        <v>2016</v>
      </c>
      <c r="D32" s="127">
        <v>2017</v>
      </c>
      <c r="E32" s="127">
        <v>2018</v>
      </c>
      <c r="F32" s="127">
        <v>2019</v>
      </c>
      <c r="G32" s="127">
        <v>2020</v>
      </c>
      <c r="H32" s="127">
        <v>2021</v>
      </c>
      <c r="I32" s="127">
        <v>2022</v>
      </c>
    </row>
    <row r="33" spans="1:15">
      <c r="A33" s="122" t="s">
        <v>64</v>
      </c>
      <c r="B33" s="267">
        <v>10926</v>
      </c>
      <c r="C33" s="267">
        <v>11015</v>
      </c>
      <c r="D33" s="267">
        <v>11170</v>
      </c>
      <c r="E33" s="267">
        <v>11243</v>
      </c>
      <c r="F33" s="267">
        <v>11098</v>
      </c>
      <c r="G33" s="267">
        <v>11112</v>
      </c>
      <c r="H33" s="267">
        <v>10986</v>
      </c>
      <c r="I33" s="267">
        <v>10991</v>
      </c>
    </row>
    <row r="34" spans="1:15">
      <c r="A34" s="122" t="s">
        <v>62</v>
      </c>
      <c r="B34" s="268">
        <v>66675</v>
      </c>
      <c r="C34" s="268">
        <v>66677</v>
      </c>
      <c r="D34" s="268">
        <v>66868</v>
      </c>
      <c r="E34" s="268">
        <v>66550</v>
      </c>
      <c r="F34" s="268">
        <v>65840</v>
      </c>
      <c r="G34" s="268">
        <v>65819</v>
      </c>
      <c r="H34" s="268">
        <v>66303</v>
      </c>
      <c r="I34" s="268">
        <v>65446</v>
      </c>
      <c r="L34" s="323"/>
      <c r="M34" s="323"/>
    </row>
    <row r="35" spans="1:15" ht="13.5" thickBot="1">
      <c r="A35" s="126" t="s">
        <v>63</v>
      </c>
      <c r="B35" s="268">
        <v>17803</v>
      </c>
      <c r="C35" s="268">
        <v>17946</v>
      </c>
      <c r="D35" s="268">
        <v>17942</v>
      </c>
      <c r="E35" s="268">
        <v>18075</v>
      </c>
      <c r="F35" s="268">
        <v>17987</v>
      </c>
      <c r="G35" s="268">
        <v>18269</v>
      </c>
      <c r="H35" s="268">
        <v>18255</v>
      </c>
      <c r="I35" s="268">
        <v>18238</v>
      </c>
    </row>
    <row r="36" spans="1:15">
      <c r="A36" s="122" t="s">
        <v>145</v>
      </c>
      <c r="B36" s="267">
        <v>108214</v>
      </c>
      <c r="C36" s="267">
        <v>120856</v>
      </c>
      <c r="D36" s="267">
        <v>135306</v>
      </c>
      <c r="E36" s="267">
        <v>154104</v>
      </c>
      <c r="F36" s="267">
        <v>182596</v>
      </c>
      <c r="G36" s="267">
        <v>201228</v>
      </c>
      <c r="H36" s="324">
        <f>201881+3000</f>
        <v>204881</v>
      </c>
      <c r="I36" s="324">
        <f>198859+8000</f>
        <v>206859</v>
      </c>
      <c r="L36" s="291"/>
      <c r="M36" s="291"/>
    </row>
    <row r="37" spans="1:15">
      <c r="C37" s="110"/>
      <c r="D37" s="110"/>
      <c r="E37" s="110"/>
      <c r="F37" s="110"/>
      <c r="G37" s="110"/>
      <c r="H37" s="325"/>
      <c r="I37" s="325"/>
      <c r="J37" s="110"/>
      <c r="K37" s="110"/>
      <c r="L37" s="110"/>
      <c r="M37" s="110"/>
      <c r="O37" s="109"/>
    </row>
  </sheetData>
  <mergeCells count="2">
    <mergeCell ref="A25:I25"/>
    <mergeCell ref="A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Tab1.1</vt:lpstr>
      <vt:lpstr>Tab1.1.1 et 1.1.2</vt:lpstr>
      <vt:lpstr>Fig1.1</vt:lpstr>
      <vt:lpstr>Tab1.2</vt:lpstr>
      <vt:lpstr>Fig1.2</vt:lpstr>
      <vt:lpstr>Tab1.3</vt:lpstr>
      <vt:lpstr>Fig1.3</vt:lpstr>
      <vt:lpstr>Fig1.4</vt:lpstr>
      <vt:lpstr>Fig1.5</vt:lpstr>
      <vt:lpstr>Fig1.6</vt:lpstr>
      <vt:lpstr>Fig1.7</vt:lpstr>
      <vt:lpstr>Tab1.2!Impression_des_titres</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chap 1 - Les personnels relevant de l'enseignement scolaire (données)</dc:title>
  <dc:creator>DEPP-MENJ - Ministère de l'Éducation nationale et de la Jeunesse - Direction de l'évaluation; de la prospective et de la performance</dc:creator>
  <cp:lastModifiedBy>Administration centrale</cp:lastModifiedBy>
  <cp:lastPrinted>2022-06-21T13:32:55Z</cp:lastPrinted>
  <dcterms:created xsi:type="dcterms:W3CDTF">2022-05-03T14:59:57Z</dcterms:created>
  <dcterms:modified xsi:type="dcterms:W3CDTF">2023-10-10T10:04:53Z</dcterms:modified>
</cp:coreProperties>
</file>